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3118" windowHeight="23640" tabRatio="891" activeTab="0"/>
  </bookViews>
  <sheets>
    <sheet name="Turnierplan" sheetId="1" r:id="rId1"/>
    <sheet name="Jungen WK III 2024 VB" sheetId="2" r:id="rId2"/>
    <sheet name="Mädchen WK III 2024 VB" sheetId="3" r:id="rId3"/>
    <sheet name="Tabelle1" sheetId="4" r:id="rId4"/>
  </sheets>
  <externalReferences>
    <externalReference r:id="rId7"/>
  </externalReferences>
  <definedNames>
    <definedName name="Daten">'[1]Eingabe'!$A$4:$E$30</definedName>
  </definedNames>
  <calcPr fullCalcOnLoad="1"/>
</workbook>
</file>

<file path=xl/sharedStrings.xml><?xml version="1.0" encoding="utf-8"?>
<sst xmlns="http://schemas.openxmlformats.org/spreadsheetml/2006/main" count="133" uniqueCount="48">
  <si>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</si>
  <si>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</si>
  <si>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</si>
  <si>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</si>
  <si>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</si>
  <si>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</si>
  <si>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</si>
  <si>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</si>
  <si>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</si>
  <si>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</si>
  <si>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</si>
  <si>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</si>
  <si>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</si>
  <si>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</si>
  <si>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</si>
  <si>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Copyright by Th. Karker</t>
  </si>
  <si>
    <t>4. Platz</t>
  </si>
  <si>
    <t>Teilnehmer 4:</t>
  </si>
  <si>
    <r>
      <t xml:space="preserve">RF "JtfO" Volleyball </t>
    </r>
    <r>
      <rPr>
        <b/>
        <sz val="26"/>
        <color indexed="30"/>
        <rFont val="Arial"/>
        <family val="2"/>
      </rPr>
      <t>WK III Jungen</t>
    </r>
    <r>
      <rPr>
        <b/>
        <sz val="26"/>
        <color indexed="8"/>
        <rFont val="Arial"/>
        <family val="2"/>
      </rPr>
      <t xml:space="preserve"> vom 16.2.2023</t>
    </r>
  </si>
  <si>
    <r>
      <t xml:space="preserve">RF "JtfO" Volleyball </t>
    </r>
    <r>
      <rPr>
        <b/>
        <sz val="28"/>
        <color indexed="8"/>
        <rFont val="Arial"/>
        <family val="2"/>
      </rPr>
      <t>WK III Mädchen</t>
    </r>
    <r>
      <rPr>
        <b/>
        <sz val="26"/>
        <color indexed="8"/>
        <rFont val="Arial"/>
        <family val="2"/>
      </rPr>
      <t xml:space="preserve"> am 15.2.2024</t>
    </r>
  </si>
  <si>
    <t>Regionalfinale BRB Volleyball WK III</t>
  </si>
  <si>
    <t>Regionalfinale BRB Volleyball WK III - Spielplan</t>
  </si>
  <si>
    <t>Mädchen A</t>
  </si>
  <si>
    <t>Jungen B</t>
  </si>
  <si>
    <t>A1</t>
  </si>
  <si>
    <t>B1</t>
  </si>
  <si>
    <t>A2</t>
  </si>
  <si>
    <t>B2</t>
  </si>
  <si>
    <t>A3</t>
  </si>
  <si>
    <t>B3</t>
  </si>
  <si>
    <t>A4</t>
  </si>
  <si>
    <t>B4</t>
  </si>
  <si>
    <t>Feld 1</t>
  </si>
  <si>
    <t>Feld 2</t>
  </si>
  <si>
    <t>Feld 3</t>
  </si>
  <si>
    <t>Gr.</t>
  </si>
  <si>
    <t>Team 1</t>
  </si>
  <si>
    <t>Team 2</t>
  </si>
  <si>
    <t>SR</t>
  </si>
  <si>
    <t>A</t>
  </si>
  <si>
    <t>B</t>
  </si>
  <si>
    <t>Nicolaischule Brandenburg</t>
  </si>
  <si>
    <t>Goethe-Schiller Jüterbog</t>
  </si>
  <si>
    <t>Weinberg Gymnasium Kleinmachnow</t>
  </si>
  <si>
    <t>Lenne`Gesamtschule Potsdam</t>
  </si>
  <si>
    <t>von Saldern-Gymnasium Brandenburg</t>
  </si>
  <si>
    <t>M.C.Gymnasium Ludwigsfelde</t>
  </si>
  <si>
    <t>Humboldt-Gymnasium Potsdam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</si>
</sst>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  <numFmt numFmtId="187" formatCode="0.000000"/>
    <numFmt numFmtId="188" formatCode="0.00000"/>
    <numFmt numFmtId="189" formatCode="hh\:mm"/>
  </numFmts>
  <fonts count="66">
    <font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28"/>
      <color indexed="8"/>
      <name val="Arial"/>
      <family val="2"/>
    </font>
    <font>
      <b/>
      <sz val="26"/>
      <color indexed="3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9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55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3" fillId="33" borderId="1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33" borderId="0" xfId="0" applyFont="1" applyFill="1" applyBorder="1" applyAlignment="1">
      <alignment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shrinkToFit="1"/>
    </xf>
    <xf numFmtId="0" fontId="3" fillId="33" borderId="12" xfId="0" applyFont="1" applyFill="1" applyBorder="1" applyAlignment="1">
      <alignment shrinkToFit="1"/>
    </xf>
    <xf numFmtId="0" fontId="3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textRotation="90" shrinkToFit="1"/>
    </xf>
    <xf numFmtId="0" fontId="3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 shrinkToFit="1"/>
    </xf>
    <xf numFmtId="0" fontId="3" fillId="33" borderId="0" xfId="0" applyFont="1" applyFill="1" applyBorder="1" applyAlignment="1">
      <alignment horizontal="right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8" fillId="36" borderId="15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35" borderId="16" xfId="0" applyFont="1" applyFill="1" applyBorder="1" applyAlignment="1">
      <alignment horizontal="center" vertical="center" shrinkToFit="1"/>
    </xf>
    <xf numFmtId="0" fontId="8" fillId="36" borderId="17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7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 shrinkToFit="1"/>
    </xf>
    <xf numFmtId="1" fontId="5" fillId="33" borderId="20" xfId="0" applyNumberFormat="1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17" fillId="33" borderId="20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0" fontId="8" fillId="38" borderId="23" xfId="0" applyFont="1" applyFill="1" applyBorder="1" applyAlignment="1">
      <alignment horizontal="center" vertical="center" shrinkToFit="1"/>
    </xf>
    <xf numFmtId="0" fontId="8" fillId="38" borderId="24" xfId="0" applyFont="1" applyFill="1" applyBorder="1" applyAlignment="1">
      <alignment horizontal="center" vertical="center" shrinkToFit="1"/>
    </xf>
    <xf numFmtId="0" fontId="8" fillId="38" borderId="25" xfId="0" applyFont="1" applyFill="1" applyBorder="1" applyAlignment="1">
      <alignment horizontal="center" vertical="center" shrinkToFit="1"/>
    </xf>
    <xf numFmtId="1" fontId="12" fillId="39" borderId="26" xfId="0" applyNumberFormat="1" applyFont="1" applyFill="1" applyBorder="1" applyAlignment="1">
      <alignment horizontal="center" vertical="center" shrinkToFit="1"/>
    </xf>
    <xf numFmtId="0" fontId="8" fillId="39" borderId="24" xfId="0" applyFont="1" applyFill="1" applyBorder="1" applyAlignment="1">
      <alignment horizontal="center" vertical="center" shrinkToFit="1"/>
    </xf>
    <xf numFmtId="1" fontId="12" fillId="39" borderId="24" xfId="0" applyNumberFormat="1" applyFont="1" applyFill="1" applyBorder="1" applyAlignment="1">
      <alignment horizontal="center" vertical="center" shrinkToFit="1"/>
    </xf>
    <xf numFmtId="1" fontId="12" fillId="39" borderId="25" xfId="0" applyNumberFormat="1" applyFont="1" applyFill="1" applyBorder="1" applyAlignment="1">
      <alignment horizontal="center" vertical="center" shrinkToFit="1"/>
    </xf>
    <xf numFmtId="1" fontId="12" fillId="39" borderId="27" xfId="0" applyNumberFormat="1" applyFont="1" applyFill="1" applyBorder="1" applyAlignment="1">
      <alignment horizontal="center" vertical="center" shrinkToFit="1"/>
    </xf>
    <xf numFmtId="0" fontId="8" fillId="40" borderId="28" xfId="0" applyFont="1" applyFill="1" applyBorder="1" applyAlignment="1">
      <alignment horizontal="center" vertical="center" shrinkToFit="1"/>
    </xf>
    <xf numFmtId="0" fontId="8" fillId="40" borderId="29" xfId="0" applyFont="1" applyFill="1" applyBorder="1" applyAlignment="1">
      <alignment horizontal="center" vertical="center" shrinkToFit="1"/>
    </xf>
    <xf numFmtId="0" fontId="8" fillId="40" borderId="30" xfId="0" applyFont="1" applyFill="1" applyBorder="1" applyAlignment="1">
      <alignment horizontal="center" vertical="center" shrinkToFit="1"/>
    </xf>
    <xf numFmtId="1" fontId="8" fillId="41" borderId="31" xfId="0" applyNumberFormat="1" applyFont="1" applyFill="1" applyBorder="1" applyAlignment="1">
      <alignment horizontal="center" vertical="center" shrinkToFit="1"/>
    </xf>
    <xf numFmtId="0" fontId="8" fillId="41" borderId="29" xfId="0" applyFont="1" applyFill="1" applyBorder="1" applyAlignment="1">
      <alignment horizontal="center" vertical="center" shrinkToFit="1"/>
    </xf>
    <xf numFmtId="1" fontId="8" fillId="41" borderId="29" xfId="0" applyNumberFormat="1" applyFont="1" applyFill="1" applyBorder="1" applyAlignment="1">
      <alignment horizontal="center" vertical="center" shrinkToFit="1"/>
    </xf>
    <xf numFmtId="0" fontId="8" fillId="39" borderId="31" xfId="0" applyFont="1" applyFill="1" applyBorder="1" applyAlignment="1">
      <alignment horizontal="center" vertical="center" shrinkToFit="1"/>
    </xf>
    <xf numFmtId="20" fontId="11" fillId="39" borderId="29" xfId="0" applyNumberFormat="1" applyFont="1" applyFill="1" applyBorder="1" applyAlignment="1">
      <alignment horizontal="center" vertical="center" shrinkToFit="1"/>
    </xf>
    <xf numFmtId="0" fontId="8" fillId="39" borderId="30" xfId="0" applyFont="1" applyFill="1" applyBorder="1" applyAlignment="1">
      <alignment horizontal="center" vertical="center" shrinkToFit="1"/>
    </xf>
    <xf numFmtId="0" fontId="13" fillId="42" borderId="3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1" fontId="12" fillId="39" borderId="33" xfId="0" applyNumberFormat="1" applyFont="1" applyFill="1" applyBorder="1" applyAlignment="1">
      <alignment horizontal="center" vertical="center" shrinkToFit="1"/>
    </xf>
    <xf numFmtId="0" fontId="8" fillId="39" borderId="34" xfId="0" applyFont="1" applyFill="1" applyBorder="1" applyAlignment="1">
      <alignment horizontal="center" vertical="center" shrinkToFit="1"/>
    </xf>
    <xf numFmtId="1" fontId="12" fillId="39" borderId="35" xfId="0" applyNumberFormat="1" applyFont="1" applyFill="1" applyBorder="1" applyAlignment="1">
      <alignment horizontal="center" vertical="center" shrinkToFit="1"/>
    </xf>
    <xf numFmtId="0" fontId="8" fillId="38" borderId="0" xfId="0" applyFont="1" applyFill="1" applyBorder="1" applyAlignment="1">
      <alignment horizontal="center" vertical="center" shrinkToFit="1"/>
    </xf>
    <xf numFmtId="1" fontId="12" fillId="39" borderId="13" xfId="0" applyNumberFormat="1" applyFont="1" applyFill="1" applyBorder="1" applyAlignment="1">
      <alignment horizontal="center" vertical="center" shrinkToFit="1"/>
    </xf>
    <xf numFmtId="1" fontId="12" fillId="39" borderId="36" xfId="0" applyNumberFormat="1" applyFont="1" applyFill="1" applyBorder="1" applyAlignment="1">
      <alignment horizontal="center" vertical="center" shrinkToFit="1"/>
    </xf>
    <xf numFmtId="0" fontId="8" fillId="40" borderId="37" xfId="0" applyFont="1" applyFill="1" applyBorder="1" applyAlignment="1">
      <alignment horizontal="center" vertical="center" shrinkToFit="1"/>
    </xf>
    <xf numFmtId="0" fontId="8" fillId="40" borderId="38" xfId="0" applyFont="1" applyFill="1" applyBorder="1" applyAlignment="1">
      <alignment horizontal="center" vertical="center" shrinkToFit="1"/>
    </xf>
    <xf numFmtId="0" fontId="8" fillId="40" borderId="39" xfId="0" applyFont="1" applyFill="1" applyBorder="1" applyAlignment="1">
      <alignment horizontal="center" vertical="center" shrinkToFit="1"/>
    </xf>
    <xf numFmtId="1" fontId="8" fillId="41" borderId="13" xfId="0" applyNumberFormat="1" applyFont="1" applyFill="1" applyBorder="1" applyAlignment="1">
      <alignment horizontal="center" vertical="center" shrinkToFit="1"/>
    </xf>
    <xf numFmtId="0" fontId="8" fillId="41" borderId="38" xfId="0" applyFont="1" applyFill="1" applyBorder="1" applyAlignment="1">
      <alignment horizontal="center" vertical="center" shrinkToFit="1"/>
    </xf>
    <xf numFmtId="1" fontId="8" fillId="41" borderId="34" xfId="0" applyNumberFormat="1" applyFont="1" applyFill="1" applyBorder="1" applyAlignment="1">
      <alignment horizontal="center" vertical="center" shrinkToFit="1"/>
    </xf>
    <xf numFmtId="0" fontId="8" fillId="39" borderId="13" xfId="0" applyFont="1" applyFill="1" applyBorder="1" applyAlignment="1">
      <alignment horizontal="center" vertical="center" shrinkToFit="1"/>
    </xf>
    <xf numFmtId="20" fontId="11" fillId="39" borderId="34" xfId="0" applyNumberFormat="1" applyFont="1" applyFill="1" applyBorder="1" applyAlignment="1">
      <alignment horizontal="center" vertical="center" shrinkToFit="1"/>
    </xf>
    <xf numFmtId="0" fontId="8" fillId="39" borderId="35" xfId="0" applyFont="1" applyFill="1" applyBorder="1" applyAlignment="1">
      <alignment horizontal="center" vertical="center" shrinkToFit="1"/>
    </xf>
    <xf numFmtId="0" fontId="13" fillId="42" borderId="21" xfId="0" applyFont="1" applyFill="1" applyBorder="1" applyAlignment="1">
      <alignment horizontal="center" vertical="center" shrinkToFit="1"/>
    </xf>
    <xf numFmtId="1" fontId="12" fillId="39" borderId="34" xfId="0" applyNumberFormat="1" applyFont="1" applyFill="1" applyBorder="1" applyAlignment="1">
      <alignment horizontal="center" vertical="center" shrinkToFit="1"/>
    </xf>
    <xf numFmtId="0" fontId="8" fillId="38" borderId="13" xfId="0" applyFont="1" applyFill="1" applyBorder="1" applyAlignment="1">
      <alignment horizontal="center" vertical="center" shrinkToFit="1"/>
    </xf>
    <xf numFmtId="0" fontId="8" fillId="38" borderId="34" xfId="0" applyFont="1" applyFill="1" applyBorder="1" applyAlignment="1">
      <alignment horizontal="center" vertical="center" shrinkToFit="1"/>
    </xf>
    <xf numFmtId="0" fontId="8" fillId="38" borderId="35" xfId="0" applyFont="1" applyFill="1" applyBorder="1" applyAlignment="1">
      <alignment horizontal="center" vertical="center" shrinkToFit="1"/>
    </xf>
    <xf numFmtId="0" fontId="8" fillId="40" borderId="40" xfId="0" applyFont="1" applyFill="1" applyBorder="1" applyAlignment="1">
      <alignment horizontal="center" vertical="center" shrinkToFit="1"/>
    </xf>
    <xf numFmtId="0" fontId="8" fillId="40" borderId="34" xfId="0" applyFont="1" applyFill="1" applyBorder="1" applyAlignment="1">
      <alignment horizontal="center" vertical="center" shrinkToFit="1"/>
    </xf>
    <xf numFmtId="0" fontId="8" fillId="40" borderId="35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1" fontId="5" fillId="33" borderId="13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17" fillId="33" borderId="14" xfId="0" applyFont="1" applyFill="1" applyBorder="1" applyAlignment="1">
      <alignment horizontal="center" vertical="center" shrinkToFit="1"/>
    </xf>
    <xf numFmtId="1" fontId="12" fillId="39" borderId="42" xfId="0" applyNumberFormat="1" applyFont="1" applyFill="1" applyBorder="1" applyAlignment="1">
      <alignment horizontal="center" vertical="center" shrinkToFit="1"/>
    </xf>
    <xf numFmtId="0" fontId="8" fillId="39" borderId="43" xfId="0" applyFont="1" applyFill="1" applyBorder="1" applyAlignment="1">
      <alignment horizontal="center" vertical="center" shrinkToFit="1"/>
    </xf>
    <xf numFmtId="1" fontId="12" fillId="39" borderId="44" xfId="0" applyNumberFormat="1" applyFont="1" applyFill="1" applyBorder="1" applyAlignment="1">
      <alignment horizontal="center" vertical="center" shrinkToFit="1"/>
    </xf>
    <xf numFmtId="1" fontId="12" fillId="39" borderId="45" xfId="0" applyNumberFormat="1" applyFont="1" applyFill="1" applyBorder="1" applyAlignment="1">
      <alignment horizontal="center" vertical="center" shrinkToFit="1"/>
    </xf>
    <xf numFmtId="0" fontId="8" fillId="39" borderId="46" xfId="0" applyFont="1" applyFill="1" applyBorder="1" applyAlignment="1">
      <alignment horizontal="center" vertical="center" shrinkToFit="1"/>
    </xf>
    <xf numFmtId="1" fontId="12" fillId="39" borderId="47" xfId="0" applyNumberFormat="1" applyFont="1" applyFill="1" applyBorder="1" applyAlignment="1">
      <alignment horizontal="center" vertical="center" shrinkToFit="1"/>
    </xf>
    <xf numFmtId="1" fontId="12" fillId="39" borderId="48" xfId="0" applyNumberFormat="1" applyFont="1" applyFill="1" applyBorder="1" applyAlignment="1">
      <alignment horizontal="center" vertical="center" shrinkToFit="1"/>
    </xf>
    <xf numFmtId="0" fontId="8" fillId="38" borderId="46" xfId="0" applyFont="1" applyFill="1" applyBorder="1" applyAlignment="1">
      <alignment horizontal="center" vertical="center" shrinkToFit="1"/>
    </xf>
    <xf numFmtId="0" fontId="8" fillId="38" borderId="49" xfId="0" applyFont="1" applyFill="1" applyBorder="1" applyAlignment="1">
      <alignment horizontal="center" vertical="center" shrinkToFit="1"/>
    </xf>
    <xf numFmtId="0" fontId="8" fillId="40" borderId="50" xfId="0" applyFont="1" applyFill="1" applyBorder="1" applyAlignment="1">
      <alignment horizontal="center" vertical="center" shrinkToFit="1"/>
    </xf>
    <xf numFmtId="0" fontId="8" fillId="40" borderId="43" xfId="0" applyFont="1" applyFill="1" applyBorder="1" applyAlignment="1">
      <alignment horizontal="center" vertical="center" shrinkToFit="1"/>
    </xf>
    <xf numFmtId="0" fontId="8" fillId="40" borderId="44" xfId="0" applyFont="1" applyFill="1" applyBorder="1" applyAlignment="1">
      <alignment horizontal="center" vertical="center" shrinkToFit="1"/>
    </xf>
    <xf numFmtId="1" fontId="8" fillId="41" borderId="48" xfId="0" applyNumberFormat="1" applyFont="1" applyFill="1" applyBorder="1" applyAlignment="1">
      <alignment horizontal="center" vertical="center" shrinkToFit="1"/>
    </xf>
    <xf numFmtId="0" fontId="8" fillId="41" borderId="46" xfId="0" applyFont="1" applyFill="1" applyBorder="1" applyAlignment="1">
      <alignment horizontal="center" vertical="center" shrinkToFit="1"/>
    </xf>
    <xf numFmtId="1" fontId="8" fillId="41" borderId="43" xfId="0" applyNumberFormat="1" applyFont="1" applyFill="1" applyBorder="1" applyAlignment="1">
      <alignment horizontal="center" vertical="center" shrinkToFit="1"/>
    </xf>
    <xf numFmtId="0" fontId="8" fillId="39" borderId="48" xfId="0" applyFont="1" applyFill="1" applyBorder="1" applyAlignment="1">
      <alignment horizontal="center" vertical="center" shrinkToFit="1"/>
    </xf>
    <xf numFmtId="20" fontId="11" fillId="39" borderId="43" xfId="0" applyNumberFormat="1" applyFont="1" applyFill="1" applyBorder="1" applyAlignment="1">
      <alignment horizontal="center" vertical="center" shrinkToFit="1"/>
    </xf>
    <xf numFmtId="0" fontId="8" fillId="39" borderId="44" xfId="0" applyFont="1" applyFill="1" applyBorder="1" applyAlignment="1">
      <alignment horizontal="center" vertical="center" shrinkToFit="1"/>
    </xf>
    <xf numFmtId="0" fontId="13" fillId="42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>
      <alignment horizontal="right" vertical="center" shrinkToFit="1"/>
    </xf>
    <xf numFmtId="0" fontId="8" fillId="33" borderId="0" xfId="0" applyFont="1" applyFill="1" applyBorder="1" applyAlignment="1">
      <alignment horizontal="center" shrinkToFit="1"/>
    </xf>
    <xf numFmtId="0" fontId="0" fillId="33" borderId="46" xfId="0" applyFill="1" applyBorder="1" applyAlignment="1">
      <alignment shrinkToFit="1"/>
    </xf>
    <xf numFmtId="0" fontId="3" fillId="33" borderId="46" xfId="0" applyFont="1" applyFill="1" applyBorder="1" applyAlignment="1">
      <alignment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shrinkToFit="1"/>
    </xf>
    <xf numFmtId="0" fontId="15" fillId="33" borderId="46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shrinkToFit="1"/>
    </xf>
    <xf numFmtId="0" fontId="24" fillId="0" borderId="0" xfId="46" applyFill="1" applyAlignment="1">
      <alignment horizontal="center" vertical="center"/>
      <protection/>
    </xf>
    <xf numFmtId="0" fontId="0" fillId="0" borderId="14" xfId="46" applyFont="1" applyFill="1" applyBorder="1" applyAlignment="1">
      <alignment horizontal="center" vertical="center" wrapText="1"/>
      <protection/>
    </xf>
    <xf numFmtId="0" fontId="0" fillId="0" borderId="14" xfId="46" applyFont="1" applyFill="1" applyBorder="1" applyAlignment="1">
      <alignment horizontal="center" vertical="center" wrapText="1"/>
      <protection/>
    </xf>
    <xf numFmtId="0" fontId="31" fillId="0" borderId="15" xfId="46" applyFont="1" applyFill="1" applyBorder="1" applyAlignment="1">
      <alignment horizontal="center" vertical="center" wrapText="1"/>
      <protection/>
    </xf>
    <xf numFmtId="0" fontId="48" fillId="0" borderId="0" xfId="54" applyFill="1">
      <alignment/>
      <protection/>
    </xf>
    <xf numFmtId="0" fontId="25" fillId="0" borderId="0" xfId="46" applyFont="1" applyFill="1" applyAlignment="1">
      <alignment horizontal="center" vertical="center"/>
      <protection/>
    </xf>
    <xf numFmtId="0" fontId="32" fillId="0" borderId="0" xfId="46" applyFont="1" applyFill="1" applyAlignment="1">
      <alignment horizontal="center" vertical="center" wrapText="1"/>
      <protection/>
    </xf>
    <xf numFmtId="0" fontId="24" fillId="0" borderId="0" xfId="46" applyFill="1" applyAlignment="1">
      <alignment horizontal="center" vertical="center" wrapText="1"/>
      <protection/>
    </xf>
    <xf numFmtId="0" fontId="29" fillId="3" borderId="41" xfId="46" applyFont="1" applyFill="1" applyBorder="1" applyAlignment="1">
      <alignment horizontal="center" vertical="center" wrapText="1"/>
      <protection/>
    </xf>
    <xf numFmtId="0" fontId="29" fillId="3" borderId="52" xfId="46" applyFont="1" applyFill="1" applyBorder="1" applyAlignment="1">
      <alignment horizontal="center" vertical="center" wrapText="1"/>
      <protection/>
    </xf>
    <xf numFmtId="0" fontId="65" fillId="3" borderId="41" xfId="46" applyFont="1" applyFill="1" applyBorder="1" applyAlignment="1">
      <alignment horizontal="center" vertical="center" wrapText="1"/>
      <protection/>
    </xf>
    <xf numFmtId="0" fontId="65" fillId="3" borderId="41" xfId="46" applyFont="1" applyFill="1" applyBorder="1" applyAlignment="1">
      <alignment horizontal="center" vertical="center"/>
      <protection/>
    </xf>
    <xf numFmtId="0" fontId="65" fillId="0" borderId="53" xfId="46" applyFont="1" applyFill="1" applyBorder="1" applyAlignment="1">
      <alignment horizontal="center" vertical="center"/>
      <protection/>
    </xf>
    <xf numFmtId="0" fontId="65" fillId="0" borderId="54" xfId="46" applyFont="1" applyFill="1" applyBorder="1" applyAlignment="1">
      <alignment horizontal="center" vertical="center"/>
      <protection/>
    </xf>
    <xf numFmtId="0" fontId="65" fillId="0" borderId="55" xfId="46" applyFont="1" applyFill="1" applyBorder="1" applyAlignment="1">
      <alignment horizontal="center" vertical="center"/>
      <protection/>
    </xf>
    <xf numFmtId="0" fontId="29" fillId="2" borderId="14" xfId="46" applyFont="1" applyFill="1" applyBorder="1" applyAlignment="1">
      <alignment horizontal="center" vertical="center" wrapText="1"/>
      <protection/>
    </xf>
    <xf numFmtId="0" fontId="29" fillId="2" borderId="16" xfId="46" applyFont="1" applyFill="1" applyBorder="1" applyAlignment="1">
      <alignment horizontal="center" vertical="center" wrapText="1"/>
      <protection/>
    </xf>
    <xf numFmtId="0" fontId="65" fillId="2" borderId="41" xfId="46" applyFont="1" applyFill="1" applyBorder="1" applyAlignment="1">
      <alignment horizontal="center" vertical="center" wrapText="1"/>
      <protection/>
    </xf>
    <xf numFmtId="0" fontId="26" fillId="0" borderId="56" xfId="46" applyFont="1" applyFill="1" applyBorder="1" applyAlignment="1">
      <alignment horizontal="center" vertical="center"/>
      <protection/>
    </xf>
    <xf numFmtId="0" fontId="26" fillId="0" borderId="57" xfId="46" applyFont="1" applyFill="1" applyBorder="1" applyAlignment="1">
      <alignment horizontal="center" vertical="center"/>
      <protection/>
    </xf>
    <xf numFmtId="0" fontId="26" fillId="0" borderId="58" xfId="46" applyFont="1" applyFill="1" applyBorder="1" applyAlignment="1">
      <alignment horizontal="center" vertical="center"/>
      <protection/>
    </xf>
    <xf numFmtId="0" fontId="26" fillId="0" borderId="59" xfId="46" applyFont="1" applyFill="1" applyBorder="1" applyAlignment="1">
      <alignment horizontal="center" vertical="center"/>
      <protection/>
    </xf>
    <xf numFmtId="0" fontId="26" fillId="0" borderId="60" xfId="46" applyFont="1" applyFill="1" applyBorder="1" applyAlignment="1">
      <alignment horizontal="center" vertical="center"/>
      <protection/>
    </xf>
    <xf numFmtId="0" fontId="26" fillId="0" borderId="61" xfId="46" applyFont="1" applyFill="1" applyBorder="1" applyAlignment="1">
      <alignment horizontal="center" vertical="center"/>
      <protection/>
    </xf>
    <xf numFmtId="0" fontId="27" fillId="0" borderId="62" xfId="46" applyFont="1" applyFill="1" applyBorder="1" applyAlignment="1">
      <alignment horizontal="center" vertical="center"/>
      <protection/>
    </xf>
    <xf numFmtId="0" fontId="24" fillId="0" borderId="62" xfId="46" applyFill="1" applyBorder="1" applyAlignment="1">
      <alignment horizontal="center" vertical="center"/>
      <protection/>
    </xf>
    <xf numFmtId="0" fontId="28" fillId="3" borderId="63" xfId="46" applyFont="1" applyFill="1" applyBorder="1" applyAlignment="1">
      <alignment horizontal="center" vertical="center"/>
      <protection/>
    </xf>
    <xf numFmtId="0" fontId="28" fillId="3" borderId="64" xfId="46" applyFont="1" applyFill="1" applyBorder="1" applyAlignment="1">
      <alignment horizontal="center" vertical="center"/>
      <protection/>
    </xf>
    <xf numFmtId="0" fontId="28" fillId="2" borderId="64" xfId="46" applyFont="1" applyFill="1" applyBorder="1" applyAlignment="1">
      <alignment horizontal="center" vertical="center"/>
      <protection/>
    </xf>
    <xf numFmtId="0" fontId="28" fillId="2" borderId="65" xfId="46" applyFont="1" applyFill="1" applyBorder="1" applyAlignment="1">
      <alignment horizontal="center" vertical="center"/>
      <protection/>
    </xf>
    <xf numFmtId="0" fontId="29" fillId="3" borderId="13" xfId="46" applyFont="1" applyFill="1" applyBorder="1" applyAlignment="1">
      <alignment horizontal="center" vertical="center" wrapText="1"/>
      <protection/>
    </xf>
    <xf numFmtId="0" fontId="29" fillId="3" borderId="34" xfId="46" applyFont="1" applyFill="1" applyBorder="1" applyAlignment="1">
      <alignment horizontal="center" vertical="center" wrapText="1"/>
      <protection/>
    </xf>
    <xf numFmtId="0" fontId="29" fillId="3" borderId="35" xfId="46" applyFont="1" applyFill="1" applyBorder="1" applyAlignment="1">
      <alignment horizontal="center" vertical="center" wrapText="1"/>
      <protection/>
    </xf>
    <xf numFmtId="0" fontId="24" fillId="2" borderId="14" xfId="46" applyFill="1" applyBorder="1" applyAlignment="1">
      <alignment horizontal="center" vertical="center" wrapText="1"/>
      <protection/>
    </xf>
    <xf numFmtId="0" fontId="24" fillId="2" borderId="15" xfId="46" applyFill="1" applyBorder="1" applyAlignment="1">
      <alignment horizontal="center" vertical="center" wrapText="1"/>
      <protection/>
    </xf>
    <xf numFmtId="0" fontId="30" fillId="0" borderId="66" xfId="46" applyFont="1" applyFill="1" applyBorder="1" applyAlignment="1">
      <alignment horizontal="center" vertical="center"/>
      <protection/>
    </xf>
    <xf numFmtId="0" fontId="29" fillId="3" borderId="14" xfId="46" applyFont="1" applyFill="1" applyBorder="1" applyAlignment="1">
      <alignment horizontal="center" vertical="center" wrapText="1"/>
      <protection/>
    </xf>
    <xf numFmtId="0" fontId="29" fillId="2" borderId="14" xfId="46" applyFont="1" applyFill="1" applyBorder="1" applyAlignment="1">
      <alignment horizontal="center" vertical="center" wrapText="1"/>
      <protection/>
    </xf>
    <xf numFmtId="0" fontId="29" fillId="2" borderId="15" xfId="46" applyFont="1" applyFill="1" applyBorder="1" applyAlignment="1">
      <alignment horizontal="center" vertical="center" wrapText="1"/>
      <protection/>
    </xf>
    <xf numFmtId="0" fontId="29" fillId="3" borderId="16" xfId="46" applyFont="1" applyFill="1" applyBorder="1" applyAlignment="1">
      <alignment horizontal="center" vertical="center" wrapText="1"/>
      <protection/>
    </xf>
    <xf numFmtId="0" fontId="29" fillId="2" borderId="16" xfId="46" applyFont="1" applyFill="1" applyBorder="1" applyAlignment="1">
      <alignment horizontal="center" vertical="center" wrapText="1"/>
      <protection/>
    </xf>
    <xf numFmtId="0" fontId="29" fillId="2" borderId="17" xfId="46" applyFont="1" applyFill="1" applyBorder="1" applyAlignment="1">
      <alignment horizontal="center" vertical="center" wrapText="1"/>
      <protection/>
    </xf>
    <xf numFmtId="0" fontId="14" fillId="33" borderId="67" xfId="0" applyFont="1" applyFill="1" applyBorder="1" applyAlignment="1">
      <alignment horizontal="center" shrinkToFit="1"/>
    </xf>
    <xf numFmtId="0" fontId="12" fillId="0" borderId="67" xfId="0" applyFont="1" applyBorder="1" applyAlignment="1">
      <alignment horizontal="center" shrinkToFit="1"/>
    </xf>
    <xf numFmtId="0" fontId="8" fillId="36" borderId="20" xfId="0" applyFont="1" applyFill="1" applyBorder="1" applyAlignment="1" applyProtection="1">
      <alignment horizontal="center" textRotation="90" shrinkToFit="1"/>
      <protection locked="0"/>
    </xf>
    <xf numFmtId="0" fontId="9" fillId="36" borderId="68" xfId="0" applyFont="1" applyFill="1" applyBorder="1" applyAlignment="1">
      <alignment horizontal="center" textRotation="90" shrinkToFit="1"/>
    </xf>
    <xf numFmtId="0" fontId="9" fillId="36" borderId="18" xfId="0" applyFont="1" applyFill="1" applyBorder="1" applyAlignment="1">
      <alignment horizontal="center" textRotation="90" shrinkToFit="1"/>
    </xf>
    <xf numFmtId="0" fontId="9" fillId="36" borderId="69" xfId="0" applyFont="1" applyFill="1" applyBorder="1" applyAlignment="1">
      <alignment horizontal="center" textRotation="90" shrinkToFit="1"/>
    </xf>
    <xf numFmtId="0" fontId="9" fillId="36" borderId="0" xfId="0" applyFont="1" applyFill="1" applyBorder="1" applyAlignment="1">
      <alignment horizontal="center" textRotation="90" shrinkToFit="1"/>
    </xf>
    <xf numFmtId="0" fontId="9" fillId="36" borderId="70" xfId="0" applyFont="1" applyFill="1" applyBorder="1" applyAlignment="1">
      <alignment horizontal="center" textRotation="90" shrinkToFit="1"/>
    </xf>
    <xf numFmtId="0" fontId="3" fillId="37" borderId="20" xfId="0" applyFont="1" applyFill="1" applyBorder="1" applyAlignment="1">
      <alignment horizontal="center" vertical="center" shrinkToFit="1"/>
    </xf>
    <xf numFmtId="0" fontId="3" fillId="37" borderId="68" xfId="0" applyFont="1" applyFill="1" applyBorder="1" applyAlignment="1">
      <alignment horizontal="center" vertical="center" shrinkToFit="1"/>
    </xf>
    <xf numFmtId="0" fontId="14" fillId="33" borderId="71" xfId="0" applyFont="1" applyFill="1" applyBorder="1" applyAlignment="1">
      <alignment horizontal="center" shrinkToFit="1"/>
    </xf>
    <xf numFmtId="0" fontId="12" fillId="0" borderId="71" xfId="0" applyFont="1" applyBorder="1" applyAlignment="1">
      <alignment horizontal="center" shrinkToFit="1"/>
    </xf>
    <xf numFmtId="0" fontId="0" fillId="0" borderId="71" xfId="0" applyBorder="1" applyAlignment="1">
      <alignment horizontal="center" shrinkToFit="1"/>
    </xf>
    <xf numFmtId="0" fontId="8" fillId="43" borderId="13" xfId="0" applyFont="1" applyFill="1" applyBorder="1" applyAlignment="1">
      <alignment horizontal="center" vertical="center" shrinkToFit="1"/>
    </xf>
    <xf numFmtId="0" fontId="11" fillId="43" borderId="34" xfId="0" applyFont="1" applyFill="1" applyBorder="1" applyAlignment="1">
      <alignment horizontal="center" vertical="center" shrinkToFit="1"/>
    </xf>
    <xf numFmtId="0" fontId="11" fillId="43" borderId="35" xfId="0" applyFont="1" applyFill="1" applyBorder="1" applyAlignment="1">
      <alignment horizontal="center" vertical="center" shrinkToFit="1"/>
    </xf>
    <xf numFmtId="0" fontId="19" fillId="36" borderId="72" xfId="0" applyFont="1" applyFill="1" applyBorder="1" applyAlignment="1">
      <alignment horizontal="center" vertical="center" shrinkToFit="1"/>
    </xf>
    <xf numFmtId="0" fontId="18" fillId="36" borderId="67" xfId="0" applyFont="1" applyFill="1" applyBorder="1" applyAlignment="1">
      <alignment horizontal="center" vertical="center" shrinkToFit="1"/>
    </xf>
    <xf numFmtId="0" fontId="18" fillId="36" borderId="73" xfId="0" applyFont="1" applyFill="1" applyBorder="1" applyAlignment="1">
      <alignment horizontal="center" vertical="center" shrinkToFit="1"/>
    </xf>
    <xf numFmtId="0" fontId="0" fillId="37" borderId="20" xfId="0" applyFill="1" applyBorder="1" applyAlignment="1">
      <alignment horizontal="center" vertical="center" shrinkToFit="1"/>
    </xf>
    <xf numFmtId="0" fontId="0" fillId="37" borderId="68" xfId="0" applyFill="1" applyBorder="1" applyAlignment="1">
      <alignment horizontal="center" vertical="center" shrinkToFit="1"/>
    </xf>
    <xf numFmtId="0" fontId="0" fillId="37" borderId="18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37" borderId="13" xfId="0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textRotation="90" shrinkToFit="1"/>
    </xf>
    <xf numFmtId="0" fontId="7" fillId="0" borderId="38" xfId="0" applyFont="1" applyBorder="1" applyAlignment="1">
      <alignment horizontal="center" textRotation="90" shrinkToFit="1"/>
    </xf>
    <xf numFmtId="0" fontId="8" fillId="43" borderId="13" xfId="0" applyFont="1" applyFill="1" applyBorder="1" applyAlignment="1" applyProtection="1">
      <alignment horizontal="center" vertical="center" shrinkToFit="1"/>
      <protection locked="0"/>
    </xf>
    <xf numFmtId="0" fontId="8" fillId="33" borderId="46" xfId="0" applyFont="1" applyFill="1" applyBorder="1" applyAlignment="1">
      <alignment horizontal="center" vertical="center" shrinkToFit="1"/>
    </xf>
    <xf numFmtId="0" fontId="11" fillId="33" borderId="46" xfId="0" applyFont="1" applyFill="1" applyBorder="1" applyAlignment="1">
      <alignment horizontal="center" vertical="center" shrinkToFit="1"/>
    </xf>
    <xf numFmtId="0" fontId="3" fillId="44" borderId="74" xfId="55" applyFont="1" applyFill="1" applyBorder="1" applyAlignment="1">
      <alignment horizontal="center" vertical="center" shrinkToFit="1"/>
      <protection/>
    </xf>
    <xf numFmtId="0" fontId="0" fillId="33" borderId="74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vertical="center" shrinkToFit="1"/>
    </xf>
    <xf numFmtId="0" fontId="15" fillId="33" borderId="46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6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D15" sqref="D15"/>
    </sheetView>
  </sheetViews>
  <sheetFormatPr defaultColWidth="12.28125" defaultRowHeight="12.75"/>
  <cols>
    <col min="1" max="1" width="4.00390625" style="111" customWidth="1"/>
    <col min="2" max="4" width="12.28125" style="111" customWidth="1"/>
    <col min="5" max="5" width="4.57421875" style="111" customWidth="1"/>
    <col min="6" max="8" width="12.28125" style="111" customWidth="1"/>
    <col min="9" max="9" width="5.00390625" style="111" customWidth="1"/>
    <col min="10" max="16384" width="12.28125" style="111" customWidth="1"/>
  </cols>
  <sheetData>
    <row r="1" ht="14.25" thickBot="1"/>
    <row r="2" spans="1:12" ht="14.25">
      <c r="A2" s="129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ht="14.25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2" ht="21" thickBot="1">
      <c r="A4" s="135" t="s">
        <v>21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4.25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8">
      <c r="A6" s="137" t="s">
        <v>22</v>
      </c>
      <c r="B6" s="138"/>
      <c r="C6" s="138"/>
      <c r="D6" s="138"/>
      <c r="E6" s="138"/>
      <c r="F6" s="138"/>
      <c r="G6" s="139" t="s">
        <v>23</v>
      </c>
      <c r="H6" s="139"/>
      <c r="I6" s="139"/>
      <c r="J6" s="139"/>
      <c r="K6" s="139"/>
      <c r="L6" s="140"/>
    </row>
    <row r="7" spans="1:12" ht="15.75">
      <c r="A7" s="119" t="s">
        <v>24</v>
      </c>
      <c r="B7" s="141" t="s">
        <v>45</v>
      </c>
      <c r="C7" s="142"/>
      <c r="D7" s="142"/>
      <c r="E7" s="142"/>
      <c r="F7" s="143"/>
      <c r="G7" s="126" t="s">
        <v>25</v>
      </c>
      <c r="H7" s="144" t="s">
        <v>41</v>
      </c>
      <c r="I7" s="144"/>
      <c r="J7" s="144"/>
      <c r="K7" s="144"/>
      <c r="L7" s="145"/>
    </row>
    <row r="8" spans="1:12" ht="15.75">
      <c r="A8" s="119" t="s">
        <v>26</v>
      </c>
      <c r="B8" s="147" t="s">
        <v>46</v>
      </c>
      <c r="C8" s="147"/>
      <c r="D8" s="147"/>
      <c r="E8" s="147"/>
      <c r="F8" s="147"/>
      <c r="G8" s="126" t="s">
        <v>27</v>
      </c>
      <c r="H8" s="148" t="s">
        <v>42</v>
      </c>
      <c r="I8" s="148"/>
      <c r="J8" s="148"/>
      <c r="K8" s="148"/>
      <c r="L8" s="149"/>
    </row>
    <row r="9" spans="1:12" ht="15.75">
      <c r="A9" s="119" t="s">
        <v>28</v>
      </c>
      <c r="B9" s="147" t="s">
        <v>43</v>
      </c>
      <c r="C9" s="147"/>
      <c r="D9" s="147"/>
      <c r="E9" s="147"/>
      <c r="F9" s="147"/>
      <c r="G9" s="126" t="s">
        <v>29</v>
      </c>
      <c r="H9" s="148" t="s">
        <v>43</v>
      </c>
      <c r="I9" s="148"/>
      <c r="J9" s="148"/>
      <c r="K9" s="148"/>
      <c r="L9" s="149"/>
    </row>
    <row r="10" spans="1:12" ht="15.75" thickBot="1">
      <c r="A10" s="120" t="s">
        <v>30</v>
      </c>
      <c r="B10" s="150" t="s">
        <v>47</v>
      </c>
      <c r="C10" s="150"/>
      <c r="D10" s="150"/>
      <c r="E10" s="150"/>
      <c r="F10" s="150"/>
      <c r="G10" s="127" t="s">
        <v>31</v>
      </c>
      <c r="H10" s="151" t="s">
        <v>44</v>
      </c>
      <c r="I10" s="151"/>
      <c r="J10" s="151"/>
      <c r="K10" s="151"/>
      <c r="L10" s="152"/>
    </row>
    <row r="11" ht="14.25" thickBot="1"/>
    <row r="12" spans="1:12" ht="30" thickBot="1">
      <c r="A12" s="146" t="s">
        <v>32</v>
      </c>
      <c r="B12" s="146"/>
      <c r="C12" s="146"/>
      <c r="D12" s="146"/>
      <c r="E12" s="146" t="s">
        <v>33</v>
      </c>
      <c r="F12" s="146"/>
      <c r="G12" s="146"/>
      <c r="H12" s="146"/>
      <c r="I12" s="146" t="s">
        <v>34</v>
      </c>
      <c r="J12" s="146"/>
      <c r="K12" s="146"/>
      <c r="L12" s="146"/>
    </row>
    <row r="13" spans="1:12" ht="14.25">
      <c r="A13" s="125" t="s">
        <v>35</v>
      </c>
      <c r="B13" s="123" t="s">
        <v>36</v>
      </c>
      <c r="C13" s="123" t="s">
        <v>37</v>
      </c>
      <c r="D13" s="124" t="s">
        <v>38</v>
      </c>
      <c r="E13" s="125" t="s">
        <v>35</v>
      </c>
      <c r="F13" s="123" t="s">
        <v>36</v>
      </c>
      <c r="G13" s="123" t="s">
        <v>37</v>
      </c>
      <c r="H13" s="124" t="s">
        <v>38</v>
      </c>
      <c r="I13" s="125" t="s">
        <v>35</v>
      </c>
      <c r="J13" s="123" t="s">
        <v>36</v>
      </c>
      <c r="K13" s="123" t="s">
        <v>37</v>
      </c>
      <c r="L13" s="124" t="s">
        <v>38</v>
      </c>
    </row>
    <row r="14" spans="1:12" ht="51">
      <c r="A14" s="122" t="s">
        <v>39</v>
      </c>
      <c r="B14" s="112" t="str">
        <f>B7</f>
        <v>von Saldern-Gymnasium Brandenburg</v>
      </c>
      <c r="C14" s="113" t="str">
        <f>B8</f>
        <v>M.C.Gymnasium Ludwigsfelde</v>
      </c>
      <c r="D14" s="114"/>
      <c r="E14" s="121" t="s">
        <v>39</v>
      </c>
      <c r="F14" s="113" t="str">
        <f>B9</f>
        <v>Weinberg Gymnasium Kleinmachnow</v>
      </c>
      <c r="G14" s="113" t="str">
        <f>B10</f>
        <v>Humboldt-Gymnasium Potsdam</v>
      </c>
      <c r="H14" s="114"/>
      <c r="I14" s="128" t="s">
        <v>40</v>
      </c>
      <c r="J14" s="113" t="str">
        <f>H7</f>
        <v>Nicolaischule Brandenburg</v>
      </c>
      <c r="K14" s="113" t="str">
        <f>H10</f>
        <v>Lenne`Gesamtschule Potsdam</v>
      </c>
      <c r="L14" s="114"/>
    </row>
    <row r="15" spans="1:12" ht="51">
      <c r="A15" s="122" t="s">
        <v>39</v>
      </c>
      <c r="B15" s="112" t="str">
        <f>B7</f>
        <v>von Saldern-Gymnasium Brandenburg</v>
      </c>
      <c r="C15" s="113" t="str">
        <f>B9</f>
        <v>Weinberg Gymnasium Kleinmachnow</v>
      </c>
      <c r="D15" s="114"/>
      <c r="E15" s="128" t="s">
        <v>40</v>
      </c>
      <c r="F15" s="113" t="str">
        <f>H7</f>
        <v>Nicolaischule Brandenburg</v>
      </c>
      <c r="G15" s="113" t="str">
        <f>H8</f>
        <v>Goethe-Schiller Jüterbog</v>
      </c>
      <c r="H15" s="114"/>
      <c r="I15" s="128" t="s">
        <v>40</v>
      </c>
      <c r="J15" s="113" t="str">
        <f>H9</f>
        <v>Weinberg Gymnasium Kleinmachnow</v>
      </c>
      <c r="K15" s="113" t="str">
        <f>H10</f>
        <v>Lenne`Gesamtschule Potsdam</v>
      </c>
      <c r="L15" s="114"/>
    </row>
    <row r="16" spans="1:12" ht="51">
      <c r="A16" s="122" t="s">
        <v>39</v>
      </c>
      <c r="B16" s="113" t="str">
        <f>B8</f>
        <v>M.C.Gymnasium Ludwigsfelde</v>
      </c>
      <c r="C16" s="113" t="str">
        <f>B10</f>
        <v>Humboldt-Gymnasium Potsdam</v>
      </c>
      <c r="D16" s="114"/>
      <c r="E16" s="128" t="s">
        <v>40</v>
      </c>
      <c r="F16" s="113" t="str">
        <f>H7</f>
        <v>Nicolaischule Brandenburg</v>
      </c>
      <c r="G16" s="113" t="str">
        <f>H9</f>
        <v>Weinberg Gymnasium Kleinmachnow</v>
      </c>
      <c r="H16" s="114"/>
      <c r="I16" s="128" t="s">
        <v>40</v>
      </c>
      <c r="J16" s="113" t="str">
        <f>H8</f>
        <v>Goethe-Schiller Jüterbog</v>
      </c>
      <c r="K16" s="113" t="str">
        <f>H10</f>
        <v>Lenne`Gesamtschule Potsdam</v>
      </c>
      <c r="L16" s="114"/>
    </row>
    <row r="17" spans="1:12" ht="51">
      <c r="A17" s="122" t="s">
        <v>39</v>
      </c>
      <c r="B17" s="113" t="str">
        <f>B7</f>
        <v>von Saldern-Gymnasium Brandenburg</v>
      </c>
      <c r="C17" s="113" t="str">
        <f>B10</f>
        <v>Humboldt-Gymnasium Potsdam</v>
      </c>
      <c r="D17" s="114"/>
      <c r="E17" s="121" t="s">
        <v>39</v>
      </c>
      <c r="F17" s="113" t="str">
        <f>B8</f>
        <v>M.C.Gymnasium Ludwigsfelde</v>
      </c>
      <c r="G17" s="113" t="str">
        <f>B9</f>
        <v>Weinberg Gymnasium Kleinmachnow</v>
      </c>
      <c r="H17" s="114"/>
      <c r="I17" s="128" t="s">
        <v>40</v>
      </c>
      <c r="J17" s="113" t="str">
        <f>H8</f>
        <v>Goethe-Schiller Jüterbog</v>
      </c>
      <c r="K17" s="113" t="str">
        <f>H9</f>
        <v>Weinberg Gymnasium Kleinmachnow</v>
      </c>
      <c r="L17" s="114"/>
    </row>
    <row r="18" spans="2:5" ht="14.25">
      <c r="B18" s="115"/>
      <c r="C18" s="115"/>
      <c r="D18" s="115"/>
      <c r="E18" s="115"/>
    </row>
    <row r="19" ht="14.25">
      <c r="B19" s="116"/>
    </row>
    <row r="20" ht="14.25">
      <c r="B20" s="117"/>
    </row>
    <row r="21" ht="14.25">
      <c r="B21" s="117"/>
    </row>
    <row r="22" ht="14.25">
      <c r="B22" s="118"/>
    </row>
    <row r="23" ht="14.25">
      <c r="B23" s="117"/>
    </row>
    <row r="24" ht="14.25">
      <c r="B24" s="117"/>
    </row>
    <row r="25" ht="14.25">
      <c r="B25" s="117"/>
    </row>
  </sheetData>
  <sheetProtection/>
  <mergeCells count="16">
    <mergeCell ref="A12:D12"/>
    <mergeCell ref="E12:H12"/>
    <mergeCell ref="I12:L12"/>
    <mergeCell ref="B8:F8"/>
    <mergeCell ref="H8:L8"/>
    <mergeCell ref="B9:F9"/>
    <mergeCell ref="H9:L9"/>
    <mergeCell ref="B10:F10"/>
    <mergeCell ref="H10:L10"/>
    <mergeCell ref="A2:L3"/>
    <mergeCell ref="A4:L4"/>
    <mergeCell ref="A5:L5"/>
    <mergeCell ref="A6:F6"/>
    <mergeCell ref="G6:L6"/>
    <mergeCell ref="B7:F7"/>
    <mergeCell ref="H7:L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N23"/>
  <sheetViews>
    <sheetView showGridLines="0" zoomScale="70" zoomScaleNormal="70" zoomScalePageLayoutView="0" workbookViewId="0" topLeftCell="A5">
      <selection activeCell="AP18" sqref="AP18"/>
    </sheetView>
  </sheetViews>
  <sheetFormatPr defaultColWidth="11.421875" defaultRowHeight="12.75"/>
  <cols>
    <col min="1" max="1" width="5.7109375" style="4" customWidth="1"/>
    <col min="2" max="2" width="14.7109375" style="4" hidden="1" customWidth="1"/>
    <col min="3" max="3" width="6.7109375" style="4" hidden="1" customWidth="1"/>
    <col min="4" max="4" width="22.7109375" style="4" hidden="1" customWidth="1"/>
    <col min="5" max="7" width="6.7109375" style="4" hidden="1" customWidth="1"/>
    <col min="8" max="8" width="14.7109375" style="4" hidden="1" customWidth="1"/>
    <col min="9" max="9" width="6.7109375" style="4" hidden="1" customWidth="1"/>
    <col min="10" max="10" width="22.7109375" style="4" hidden="1" customWidth="1"/>
    <col min="11" max="11" width="22.7109375" style="4" customWidth="1"/>
    <col min="12" max="12" width="4.7109375" style="4" customWidth="1"/>
    <col min="13" max="13" width="1.7109375" style="4" customWidth="1"/>
    <col min="14" max="15" width="4.7109375" style="4" customWidth="1"/>
    <col min="16" max="16" width="1.7109375" style="4" customWidth="1"/>
    <col min="17" max="18" width="4.7109375" style="4" customWidth="1"/>
    <col min="19" max="19" width="1.7109375" style="4" customWidth="1"/>
    <col min="20" max="21" width="4.7109375" style="4" customWidth="1"/>
    <col min="22" max="22" width="1.7109375" style="4" customWidth="1"/>
    <col min="23" max="23" width="4.7109375" style="4" customWidth="1"/>
    <col min="24" max="24" width="6.7109375" style="4" customWidth="1"/>
    <col min="25" max="25" width="1.7109375" style="4" customWidth="1"/>
    <col min="26" max="26" width="6.7109375" style="4" customWidth="1"/>
    <col min="27" max="27" width="5.7109375" style="4" customWidth="1"/>
    <col min="28" max="28" width="1.7109375" style="4" customWidth="1"/>
    <col min="29" max="30" width="5.7109375" style="4" customWidth="1"/>
    <col min="31" max="31" width="1.7109375" style="4" customWidth="1"/>
    <col min="32" max="32" width="5.7109375" style="4" customWidth="1"/>
    <col min="33" max="33" width="7.7109375" style="4" customWidth="1"/>
    <col min="34" max="34" width="10.8515625" style="4" customWidth="1"/>
    <col min="35" max="35" width="27.28125" style="4" customWidth="1"/>
    <col min="36" max="39" width="4.7109375" style="4" customWidth="1"/>
    <col min="40" max="40" width="5.7109375" style="4" customWidth="1"/>
    <col min="41" max="16384" width="10.7109375" style="4" customWidth="1"/>
  </cols>
  <sheetData>
    <row r="1" spans="1:4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2.2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177" t="s">
        <v>18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9"/>
      <c r="AJ2" s="6"/>
      <c r="AK2" s="6"/>
      <c r="AL2" s="6"/>
      <c r="AM2" s="7"/>
      <c r="AN2" s="8"/>
    </row>
    <row r="3" spans="1:40" ht="19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8"/>
    </row>
    <row r="4" spans="1:40" ht="34.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80" t="s">
        <v>0</v>
      </c>
      <c r="AK4" s="180" t="s">
        <v>1</v>
      </c>
      <c r="AL4" s="180" t="s">
        <v>2</v>
      </c>
      <c r="AM4" s="180" t="s">
        <v>3</v>
      </c>
      <c r="AN4" s="8"/>
    </row>
    <row r="5" spans="1:40" ht="34.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81"/>
      <c r="AK5" s="181"/>
      <c r="AL5" s="181"/>
      <c r="AM5" s="181"/>
      <c r="AN5" s="8"/>
    </row>
    <row r="6" spans="1:40" s="19" customFormat="1" ht="34.5" customHeight="1">
      <c r="A6" s="13"/>
      <c r="B6" s="9"/>
      <c r="C6" s="9"/>
      <c r="D6" s="9"/>
      <c r="E6" s="9"/>
      <c r="F6" s="9"/>
      <c r="G6" s="9"/>
      <c r="H6" s="9"/>
      <c r="I6" s="9"/>
      <c r="J6" s="9"/>
      <c r="K6" s="11"/>
      <c r="L6" s="155" t="str">
        <f>$L$15</f>
        <v>Nicolaischule Brandenburg</v>
      </c>
      <c r="M6" s="156"/>
      <c r="N6" s="157"/>
      <c r="O6" s="155" t="str">
        <f>$L$17</f>
        <v>Goethe-Schiller Jüterbog</v>
      </c>
      <c r="P6" s="156"/>
      <c r="Q6" s="157"/>
      <c r="R6" s="155" t="str">
        <f>$L$19</f>
        <v>Weinberg Gymnasium Kleinmachnow</v>
      </c>
      <c r="S6" s="156"/>
      <c r="T6" s="157"/>
      <c r="U6" s="155" t="str">
        <f>$L$21</f>
        <v>Lenne`Gesamtschule Potsdam</v>
      </c>
      <c r="V6" s="156"/>
      <c r="W6" s="157"/>
      <c r="X6" s="9"/>
      <c r="Y6" s="9"/>
      <c r="Z6" s="10"/>
      <c r="AA6" s="10"/>
      <c r="AB6" s="10"/>
      <c r="AC6" s="5"/>
      <c r="AD6" s="5"/>
      <c r="AE6" s="5"/>
      <c r="AF6" s="5"/>
      <c r="AG6" s="5"/>
      <c r="AH6" s="14"/>
      <c r="AI6" s="15" t="str">
        <f>$L$15</f>
        <v>Nicolaischule Brandenburg</v>
      </c>
      <c r="AJ6" s="16">
        <v>25</v>
      </c>
      <c r="AK6" s="16">
        <v>19</v>
      </c>
      <c r="AL6" s="16">
        <v>13</v>
      </c>
      <c r="AM6" s="17">
        <f>IF(AJ6&gt;AJ7,1,0)+IF(AK6&gt;AK7,1,0)+IF(AL6&gt;AL7,1,0)</f>
        <v>1</v>
      </c>
      <c r="AN6" s="18"/>
    </row>
    <row r="7" spans="1:40" s="19" customFormat="1" ht="34.5" customHeight="1" thickBot="1">
      <c r="A7" s="13"/>
      <c r="B7" s="9"/>
      <c r="C7" s="9"/>
      <c r="D7" s="9"/>
      <c r="E7" s="9"/>
      <c r="F7" s="9"/>
      <c r="G7" s="9"/>
      <c r="H7" s="9"/>
      <c r="I7" s="9"/>
      <c r="J7" s="9"/>
      <c r="K7" s="5"/>
      <c r="L7" s="158"/>
      <c r="M7" s="159"/>
      <c r="N7" s="160"/>
      <c r="O7" s="158"/>
      <c r="P7" s="159"/>
      <c r="Q7" s="160"/>
      <c r="R7" s="158"/>
      <c r="S7" s="159"/>
      <c r="T7" s="160"/>
      <c r="U7" s="158"/>
      <c r="V7" s="159"/>
      <c r="W7" s="160"/>
      <c r="X7" s="9"/>
      <c r="Y7" s="9"/>
      <c r="Z7" s="10"/>
      <c r="AA7" s="10"/>
      <c r="AB7" s="10"/>
      <c r="AC7" s="10"/>
      <c r="AD7" s="9"/>
      <c r="AE7" s="9"/>
      <c r="AF7" s="9"/>
      <c r="AG7" s="9"/>
      <c r="AH7" s="14"/>
      <c r="AI7" s="20" t="str">
        <f>$L$17</f>
        <v>Goethe-Schiller Jüterbog</v>
      </c>
      <c r="AJ7" s="21">
        <v>17</v>
      </c>
      <c r="AK7" s="21">
        <v>25</v>
      </c>
      <c r="AL7" s="21">
        <v>15</v>
      </c>
      <c r="AM7" s="22">
        <f>IF(AJ7&gt;AJ6,1,0)+IF(AK7&gt;AK6,1,0)+IF(AL7&gt;AL6,1,0)</f>
        <v>2</v>
      </c>
      <c r="AN7" s="18"/>
    </row>
    <row r="8" spans="1:40" s="19" customFormat="1" ht="34.5" customHeight="1" thickBot="1">
      <c r="A8" s="13"/>
      <c r="B8" s="23" t="s">
        <v>4</v>
      </c>
      <c r="C8" s="23"/>
      <c r="D8" s="23"/>
      <c r="E8" s="23"/>
      <c r="F8" s="23"/>
      <c r="G8" s="23"/>
      <c r="H8" s="23"/>
      <c r="I8" s="23"/>
      <c r="J8" s="24"/>
      <c r="K8" s="5"/>
      <c r="L8" s="158"/>
      <c r="M8" s="159"/>
      <c r="N8" s="160"/>
      <c r="O8" s="158"/>
      <c r="P8" s="159"/>
      <c r="Q8" s="160"/>
      <c r="R8" s="158"/>
      <c r="S8" s="159"/>
      <c r="T8" s="160"/>
      <c r="U8" s="158"/>
      <c r="V8" s="159"/>
      <c r="W8" s="160"/>
      <c r="X8" s="161" t="s">
        <v>5</v>
      </c>
      <c r="Y8" s="162"/>
      <c r="Z8" s="162"/>
      <c r="AA8" s="161" t="s">
        <v>3</v>
      </c>
      <c r="AB8" s="175"/>
      <c r="AC8" s="176"/>
      <c r="AD8" s="172" t="s">
        <v>6</v>
      </c>
      <c r="AE8" s="173"/>
      <c r="AF8" s="174"/>
      <c r="AG8" s="25" t="s">
        <v>7</v>
      </c>
      <c r="AH8" s="5"/>
      <c r="AI8" s="5"/>
      <c r="AJ8" s="5"/>
      <c r="AK8" s="5"/>
      <c r="AL8" s="5"/>
      <c r="AM8" s="5"/>
      <c r="AN8" s="18"/>
    </row>
    <row r="9" spans="1:40" s="19" customFormat="1" ht="34.5" customHeight="1" thickTop="1">
      <c r="A9" s="13"/>
      <c r="B9" s="26">
        <f>IF(K9="","-",RANK(G9,$G$9:$G$12,0)+RANK(F9,$F$9:$F$12,0)%+RANK(E9,$E$9:$E$12,0)%%+ROW()%%%)</f>
        <v>4.040409</v>
      </c>
      <c r="C9" s="27">
        <f>IF(B9="","",RANK(B9,$B$9:$B$12,1))</f>
        <v>4</v>
      </c>
      <c r="D9" s="28" t="str">
        <f>$L$15</f>
        <v>Nicolaischule Brandenburg</v>
      </c>
      <c r="E9" s="29">
        <f>SUM(X9-Z9)</f>
        <v>-45</v>
      </c>
      <c r="F9" s="29">
        <f>SUM(AA9-AC9)</f>
        <v>-5</v>
      </c>
      <c r="G9" s="30">
        <f>SUM(AD9-AF9)</f>
        <v>-3</v>
      </c>
      <c r="H9" s="31">
        <f>SMALL($B$9:$B$12,1)</f>
        <v>1.010111</v>
      </c>
      <c r="I9" s="27">
        <f>IF(H9="","",RANK(H9,$H$9:$H$12,1))</f>
        <v>1</v>
      </c>
      <c r="J9" s="32" t="str">
        <f>INDEX($D$9:$D$12,MATCH(H9,$B$9:$B$12,0),1)</f>
        <v>Weinberg Gymnasium Kleinmachnow</v>
      </c>
      <c r="K9" s="33" t="str">
        <f>$L$15</f>
        <v>Nicolaischule Brandenburg</v>
      </c>
      <c r="L9" s="34"/>
      <c r="M9" s="35"/>
      <c r="N9" s="36"/>
      <c r="O9" s="37">
        <f>IF($AM$6+$AM$7&gt;0,$AM$6,"")</f>
        <v>1</v>
      </c>
      <c r="P9" s="38" t="s">
        <v>8</v>
      </c>
      <c r="Q9" s="39">
        <f>IF($AM$6+$AM$7&gt;0,$AM$7,"")</f>
        <v>2</v>
      </c>
      <c r="R9" s="37">
        <f>IF($AM$13+$AM$12&gt;0,$AM$12,"")</f>
        <v>0</v>
      </c>
      <c r="S9" s="38" t="s">
        <v>8</v>
      </c>
      <c r="T9" s="39">
        <f>IF($AM$13+$AM$12&gt;0,$AM$13,"")</f>
        <v>2</v>
      </c>
      <c r="U9" s="37">
        <f>IF($AM$18+$AM$19&gt;0,$AM$18,"")</f>
        <v>0</v>
      </c>
      <c r="V9" s="38" t="s">
        <v>8</v>
      </c>
      <c r="W9" s="41">
        <f>IF($AM$18+$AM$19&gt;0,$AM$19,"")</f>
        <v>2</v>
      </c>
      <c r="X9" s="42">
        <f>AJ6+AK6+AL6+AJ12+AK12+AL12+AJ18+AK18+AL18</f>
        <v>112</v>
      </c>
      <c r="Y9" s="43" t="s">
        <v>8</v>
      </c>
      <c r="Z9" s="44">
        <f>AJ7+AK7+AL7+AJ13+AK13+AL13+AJ19+AK19+AL19</f>
        <v>157</v>
      </c>
      <c r="AA9" s="45">
        <f>SUM(O9,R9,U9)</f>
        <v>1</v>
      </c>
      <c r="AB9" s="46" t="s">
        <v>8</v>
      </c>
      <c r="AC9" s="47">
        <f>SUM(Q9,T9,W9)</f>
        <v>6</v>
      </c>
      <c r="AD9" s="48">
        <f>IF(O9&gt;Q9,1,0)+IF(R9&gt;T9,1,0)+IF(U9&gt;W9,1,0)</f>
        <v>0</v>
      </c>
      <c r="AE9" s="49" t="s">
        <v>8</v>
      </c>
      <c r="AF9" s="50">
        <f>IF(Q9&gt;O9,1,0)+IF(T9&gt;R9,1,0)+IF(W9&gt;U9,1,0)</f>
        <v>3</v>
      </c>
      <c r="AG9" s="51">
        <f>IF($B$9="","",RANK($B$9,$B$9:$B$12,1))</f>
        <v>4</v>
      </c>
      <c r="AH9" s="14"/>
      <c r="AI9" s="52" t="str">
        <f>$L$19</f>
        <v>Weinberg Gymnasium Kleinmachnow</v>
      </c>
      <c r="AJ9" s="16">
        <v>25</v>
      </c>
      <c r="AK9" s="16">
        <v>28</v>
      </c>
      <c r="AL9" s="16"/>
      <c r="AM9" s="17">
        <f>IF(AJ9&gt;AJ10,1,0)+IF(AK9&gt;AK10,1,0)+IF(AL9&gt;AL10,1,0)</f>
        <v>2</v>
      </c>
      <c r="AN9" s="18"/>
    </row>
    <row r="10" spans="1:40" s="19" customFormat="1" ht="34.5" customHeight="1" thickBot="1">
      <c r="A10" s="13"/>
      <c r="B10" s="26">
        <f>IF(K10="","-",RANK(G10,$G$9:$G$12,0)+RANK(F10,$F$9:$F$12,0)%+RANK(E10,$E$9:$E$12,0)%%+ROW()%%%)</f>
        <v>2.0203100000000003</v>
      </c>
      <c r="C10" s="27">
        <f>IF(B10="","",RANK(B10,$B$9:$B$12,1))</f>
        <v>2</v>
      </c>
      <c r="D10" s="28" t="str">
        <f>$L$17</f>
        <v>Goethe-Schiller Jüterbog</v>
      </c>
      <c r="E10" s="29">
        <f>SUM(X10-Z10)</f>
        <v>-9</v>
      </c>
      <c r="F10" s="29">
        <f>SUM(AA10-AC10)</f>
        <v>0</v>
      </c>
      <c r="G10" s="30">
        <f>SUM(AD10-AF10)</f>
        <v>1</v>
      </c>
      <c r="H10" s="31">
        <f>SMALL($B$9:$B$12,2)</f>
        <v>2.0203100000000003</v>
      </c>
      <c r="I10" s="27">
        <f>IF(H10="","",RANK(H10,$H$9:$H$12,1))</f>
        <v>2</v>
      </c>
      <c r="J10" s="32" t="str">
        <f>INDEX($D$9:$D$12,MATCH(H10,$B$9:$B$12,0),1)</f>
        <v>Goethe-Schiller Jüterbog</v>
      </c>
      <c r="K10" s="33" t="str">
        <f>$L$17</f>
        <v>Goethe-Schiller Jüterbog</v>
      </c>
      <c r="L10" s="53">
        <f>IF($AM$6+$AM$7&gt;0,$AM$7,"")</f>
        <v>2</v>
      </c>
      <c r="M10" s="54" t="s">
        <v>8</v>
      </c>
      <c r="N10" s="55">
        <f>IF($AM$6+$AM$7&gt;0,$AM$6,"")</f>
        <v>1</v>
      </c>
      <c r="O10" s="56"/>
      <c r="P10" s="56"/>
      <c r="Q10" s="56"/>
      <c r="R10" s="57">
        <f>IF($AM$21+$AM$22&gt;0,$AM$21,"")</f>
        <v>0</v>
      </c>
      <c r="S10" s="54" t="s">
        <v>8</v>
      </c>
      <c r="T10" s="55">
        <f>IF($AM$21+$AM$22&gt;0,$AM$22,"")</f>
        <v>2</v>
      </c>
      <c r="U10" s="57">
        <f>IF($AM$15+$AM$16&gt;0,$AM$15,"")</f>
        <v>2</v>
      </c>
      <c r="V10" s="54" t="s">
        <v>8</v>
      </c>
      <c r="W10" s="58">
        <f>IF($AM$15+$AM$16&gt;0,$AM$16,"")</f>
        <v>1</v>
      </c>
      <c r="X10" s="59">
        <f>AJ7+AK7+AL7+AJ15+AK15+AL15+AJ21+AK21+AL21</f>
        <v>156</v>
      </c>
      <c r="Y10" s="60" t="s">
        <v>8</v>
      </c>
      <c r="Z10" s="61">
        <f>AJ6+AK6+AL6+AJ16+AK16+AL16+AJ22+AK22+AL22</f>
        <v>165</v>
      </c>
      <c r="AA10" s="62">
        <f>SUM(L10,R10,U10)</f>
        <v>4</v>
      </c>
      <c r="AB10" s="63" t="s">
        <v>8</v>
      </c>
      <c r="AC10" s="64">
        <f>SUM(N10,T10,W10)</f>
        <v>4</v>
      </c>
      <c r="AD10" s="65">
        <f>IF(L10&gt;N10,1,0)+IF(R10&gt;T10,1,0)+IF(U10&gt;W10,1,0)</f>
        <v>2</v>
      </c>
      <c r="AE10" s="66" t="s">
        <v>8</v>
      </c>
      <c r="AF10" s="67">
        <f>IF(N10&gt;L10,1,0)+IF(T10&gt;R10,1,0)+IF(W10&gt;U10,1,0)</f>
        <v>1</v>
      </c>
      <c r="AG10" s="68">
        <f>IF($B$10="","",RANK($B$10,$B$9:$B$12,1))</f>
        <v>2</v>
      </c>
      <c r="AH10" s="9"/>
      <c r="AI10" s="20" t="str">
        <f>$L$21</f>
        <v>Lenne`Gesamtschule Potsdam</v>
      </c>
      <c r="AJ10" s="21">
        <v>16</v>
      </c>
      <c r="AK10" s="21">
        <v>26</v>
      </c>
      <c r="AL10" s="21"/>
      <c r="AM10" s="22">
        <f>IF(AJ10&gt;AJ9,1,0)+IF(AK10&gt;AK9,1,0)+IF(AL10&gt;AL9,1,0)</f>
        <v>0</v>
      </c>
      <c r="AN10" s="18"/>
    </row>
    <row r="11" spans="1:40" s="19" customFormat="1" ht="34.5" customHeight="1">
      <c r="A11" s="13"/>
      <c r="B11" s="26">
        <f>IF(K11="","-",RANK(G11,$G$9:$G$12,0)+RANK(F11,$F$9:$F$12,0)%+RANK(E11,$E$9:$E$12,0)%%+ROW()%%%)</f>
        <v>1.010111</v>
      </c>
      <c r="C11" s="27">
        <f>IF(B11="","",RANK(B11,$B$9:$B$12,1))</f>
        <v>1</v>
      </c>
      <c r="D11" s="28" t="str">
        <f>$L$19</f>
        <v>Weinberg Gymnasium Kleinmachnow</v>
      </c>
      <c r="E11" s="29">
        <f>SUM(X11-Z11)</f>
        <v>39</v>
      </c>
      <c r="F11" s="29">
        <f>SUM(AA11-AC11)</f>
        <v>6</v>
      </c>
      <c r="G11" s="30">
        <f>SUM(AD11-AF11)</f>
        <v>3</v>
      </c>
      <c r="H11" s="31">
        <f>SMALL($B$9:$B$12,3)</f>
        <v>3.0302119999999997</v>
      </c>
      <c r="I11" s="27">
        <f>IF(H11="","",RANK(H11,$H$9:$H$12,1))</f>
        <v>3</v>
      </c>
      <c r="J11" s="32" t="str">
        <f>INDEX($D$9:$D$12,MATCH(H11,$B$9:$B$12,0),1)</f>
        <v>Lenne`Gesamtschule Potsdam</v>
      </c>
      <c r="K11" s="33" t="str">
        <f>$L$19</f>
        <v>Weinberg Gymnasium Kleinmachnow</v>
      </c>
      <c r="L11" s="53">
        <f>IF($AM$12+$AM$13&gt;0,$AM$13,"")</f>
        <v>2</v>
      </c>
      <c r="M11" s="54" t="s">
        <v>8</v>
      </c>
      <c r="N11" s="55">
        <f>IF($AM$12+$AM$13&gt;0,$AM$12,"")</f>
        <v>0</v>
      </c>
      <c r="O11" s="57">
        <f>IF($AM$21+$AM$22&gt;0,$AM$22,"")</f>
        <v>2</v>
      </c>
      <c r="P11" s="54" t="s">
        <v>8</v>
      </c>
      <c r="Q11" s="69">
        <f>IF($AM$21+$AM$22&gt;0,$AM$21,"")</f>
        <v>0</v>
      </c>
      <c r="R11" s="70"/>
      <c r="S11" s="71"/>
      <c r="T11" s="72"/>
      <c r="U11" s="57">
        <f>IF($AM$9+$AM$10&gt;0,$AM$9,"")</f>
        <v>2</v>
      </c>
      <c r="V11" s="54" t="s">
        <v>8</v>
      </c>
      <c r="W11" s="58">
        <f>IF($AM$9+$AM$10&gt;0,$AM$10,"")</f>
        <v>0</v>
      </c>
      <c r="X11" s="73">
        <f>AJ9+AK9+AL9+AJ13+AK13+AL13+AJ22+AK22+AL22</f>
        <v>154</v>
      </c>
      <c r="Y11" s="74" t="s">
        <v>8</v>
      </c>
      <c r="Z11" s="75">
        <f>AJ10+AK10+AL10+AJ12+AK12+AL12+AJ21+AK21+AL21</f>
        <v>115</v>
      </c>
      <c r="AA11" s="62">
        <f>SUM(L11,O11,U11)</f>
        <v>6</v>
      </c>
      <c r="AB11" s="63" t="s">
        <v>8</v>
      </c>
      <c r="AC11" s="64">
        <f>SUM(N11,Q11,W11)</f>
        <v>0</v>
      </c>
      <c r="AD11" s="65">
        <f>IF(L11&gt;N11,1,0)+IF(O11&gt;Q11,1,0)+IF(U11&gt;W11,1,0)</f>
        <v>3</v>
      </c>
      <c r="AE11" s="66" t="s">
        <v>8</v>
      </c>
      <c r="AF11" s="67">
        <f>IF(N11&gt;L11,1,0)+IF(Q11&gt;O11,1,0)+IF(W11&gt;U11,1,0)</f>
        <v>0</v>
      </c>
      <c r="AG11" s="68">
        <f>IF($B$11="","",RANK($B$11,$B$9:$B$12,1))</f>
        <v>1</v>
      </c>
      <c r="AH11" s="14"/>
      <c r="AI11" s="14"/>
      <c r="AJ11" s="14"/>
      <c r="AK11" s="14"/>
      <c r="AL11" s="14"/>
      <c r="AM11" s="76"/>
      <c r="AN11" s="18"/>
    </row>
    <row r="12" spans="1:40" s="19" customFormat="1" ht="34.5" customHeight="1" thickBot="1">
      <c r="A12" s="13"/>
      <c r="B12" s="77">
        <f>IF(K12="","-",RANK(G12,$G$9:$G$12,0)+RANK(F12,$F$9:$F$12,0)%+RANK(E12,$E$9:$E$12,0)%%+ROW()%%%)</f>
        <v>3.0302119999999997</v>
      </c>
      <c r="C12" s="78">
        <f>IF(B12="","",RANK(B12,$B$9:$B$12,1))</f>
        <v>3</v>
      </c>
      <c r="D12" s="28" t="str">
        <f>$L$21</f>
        <v>Lenne`Gesamtschule Potsdam</v>
      </c>
      <c r="E12" s="79">
        <f>SUM(X12-Z12)</f>
        <v>15</v>
      </c>
      <c r="F12" s="79">
        <f>SUM(AA12-AC12)</f>
        <v>-1</v>
      </c>
      <c r="G12" s="80">
        <f>SUM(AD12-AF12)</f>
        <v>-1</v>
      </c>
      <c r="H12" s="81">
        <f>SMALL($B$9:$B$12,4)</f>
        <v>4.040409</v>
      </c>
      <c r="I12" s="78">
        <f>IF(H12="","",RANK(H12,$H$9:$H$12,1))</f>
        <v>4</v>
      </c>
      <c r="J12" s="82" t="str">
        <f>INDEX($D$9:$D$12,MATCH(H12,$B$9:$B$12,0),1)</f>
        <v>Nicolaischule Brandenburg</v>
      </c>
      <c r="K12" s="33" t="str">
        <f>$L$21</f>
        <v>Lenne`Gesamtschule Potsdam</v>
      </c>
      <c r="L12" s="83">
        <f>IF($AM$18+$AM$19&gt;0,$AM$19,"")</f>
        <v>2</v>
      </c>
      <c r="M12" s="84" t="s">
        <v>8</v>
      </c>
      <c r="N12" s="85">
        <f>IF($AM$18+$AM$19&gt;0,$AM$18,"")</f>
        <v>0</v>
      </c>
      <c r="O12" s="86">
        <f>IF($AM$15+$AM$16&gt;0,$AM$16,"")</f>
        <v>1</v>
      </c>
      <c r="P12" s="87" t="s">
        <v>8</v>
      </c>
      <c r="Q12" s="88">
        <f>IF($AM$15+$AM$16&gt;0,$AM$15,"")</f>
        <v>2</v>
      </c>
      <c r="R12" s="89">
        <f>IF($AM$9+$AM$10&gt;0,$AM$10,"")</f>
        <v>0</v>
      </c>
      <c r="S12" s="84" t="s">
        <v>8</v>
      </c>
      <c r="T12" s="85">
        <f>IF($AM$9+$AM$10&gt;0,$AM$9,"")</f>
        <v>2</v>
      </c>
      <c r="U12" s="90"/>
      <c r="V12" s="90"/>
      <c r="W12" s="91"/>
      <c r="X12" s="92">
        <f>AJ10+AK10+AL10+AJ16+AK16+AL16+AJ19+AK19+AL19</f>
        <v>149</v>
      </c>
      <c r="Y12" s="93" t="s">
        <v>8</v>
      </c>
      <c r="Z12" s="94">
        <f>AJ9+AK9+AL9+AJ15+AK15+AL15+AJ18+AK18+AL18</f>
        <v>134</v>
      </c>
      <c r="AA12" s="95">
        <f>SUM(L12,O12,R12)</f>
        <v>3</v>
      </c>
      <c r="AB12" s="96" t="s">
        <v>8</v>
      </c>
      <c r="AC12" s="97">
        <f>SUM(N12,Q12,T12)</f>
        <v>4</v>
      </c>
      <c r="AD12" s="98">
        <f>IF(L12&gt;N12,1,0)+IF(O12&gt;Q12,1,0)+IF(R12&gt;T12,1,0)</f>
        <v>1</v>
      </c>
      <c r="AE12" s="99" t="s">
        <v>8</v>
      </c>
      <c r="AF12" s="100">
        <f>IF(N12&gt;L12,1,0)+IF(Q12&gt;O12,1,0)+IF(T12&gt;R12,1,0)</f>
        <v>2</v>
      </c>
      <c r="AG12" s="101">
        <f>IF($B$12="","",RANK($B$12,$B$9:$B$12,1))</f>
        <v>3</v>
      </c>
      <c r="AH12" s="10"/>
      <c r="AI12" s="52" t="str">
        <f>$L$15</f>
        <v>Nicolaischule Brandenburg</v>
      </c>
      <c r="AJ12" s="16">
        <v>17</v>
      </c>
      <c r="AK12" s="16">
        <v>18</v>
      </c>
      <c r="AL12" s="16"/>
      <c r="AM12" s="17">
        <f>IF(AJ12&gt;AJ13,1,0)+IF(AK12&gt;AK13,1,0)+IF(AL12&gt;AL13,1,0)</f>
        <v>0</v>
      </c>
      <c r="AN12" s="18"/>
    </row>
    <row r="13" spans="1:40" s="19" customFormat="1" ht="34.5" customHeight="1" thickBot="1">
      <c r="A13" s="13"/>
      <c r="B13" s="9"/>
      <c r="C13" s="9"/>
      <c r="D13" s="9"/>
      <c r="E13" s="9"/>
      <c r="F13" s="9"/>
      <c r="G13" s="9"/>
      <c r="H13" s="9"/>
      <c r="I13" s="9"/>
      <c r="J13" s="9"/>
      <c r="K13" s="11"/>
      <c r="L13" s="102"/>
      <c r="M13" s="102"/>
      <c r="N13" s="12"/>
      <c r="O13" s="12"/>
      <c r="P13" s="9"/>
      <c r="Q13" s="9"/>
      <c r="R13" s="9"/>
      <c r="S13" s="9"/>
      <c r="T13" s="9"/>
      <c r="U13" s="24"/>
      <c r="V13" s="24"/>
      <c r="W13" s="9"/>
      <c r="X13" s="9"/>
      <c r="Y13" s="9"/>
      <c r="Z13" s="10"/>
      <c r="AA13" s="10"/>
      <c r="AB13" s="10"/>
      <c r="AC13" s="10"/>
      <c r="AD13" s="24"/>
      <c r="AE13" s="24"/>
      <c r="AF13" s="24"/>
      <c r="AG13" s="24"/>
      <c r="AH13" s="14"/>
      <c r="AI13" s="20" t="str">
        <f>$L$19</f>
        <v>Weinberg Gymnasium Kleinmachnow</v>
      </c>
      <c r="AJ13" s="21">
        <v>25</v>
      </c>
      <c r="AK13" s="21">
        <v>25</v>
      </c>
      <c r="AL13" s="21"/>
      <c r="AM13" s="22">
        <f>IF(AJ13&gt;AJ12,1,0)+IF(AK13&gt;AK12,1,0)+IF(AL13&gt;AL12,1,0)</f>
        <v>2</v>
      </c>
      <c r="AN13" s="18"/>
    </row>
    <row r="14" spans="1:40" s="19" customFormat="1" ht="34.5" customHeight="1" thickBot="1">
      <c r="A14" s="13"/>
      <c r="B14" s="9"/>
      <c r="C14" s="9"/>
      <c r="D14" s="9"/>
      <c r="E14" s="9"/>
      <c r="F14" s="9"/>
      <c r="G14" s="9"/>
      <c r="H14" s="9"/>
      <c r="I14" s="9"/>
      <c r="J14" s="9"/>
      <c r="K14" s="5"/>
      <c r="L14" s="5"/>
      <c r="M14" s="5"/>
      <c r="N14" s="5"/>
      <c r="O14" s="5"/>
      <c r="P14" s="9"/>
      <c r="Q14" s="9"/>
      <c r="R14" s="9"/>
      <c r="S14" s="9"/>
      <c r="T14" s="9"/>
      <c r="U14" s="24"/>
      <c r="V14" s="24"/>
      <c r="W14" s="9"/>
      <c r="X14" s="163" t="s">
        <v>9</v>
      </c>
      <c r="Y14" s="164"/>
      <c r="Z14" s="164"/>
      <c r="AA14" s="164"/>
      <c r="AB14" s="164"/>
      <c r="AC14" s="165"/>
      <c r="AD14" s="165"/>
      <c r="AE14" s="165"/>
      <c r="AF14" s="24"/>
      <c r="AG14" s="24"/>
      <c r="AH14" s="24"/>
      <c r="AI14" s="24"/>
      <c r="AJ14" s="24"/>
      <c r="AK14" s="24"/>
      <c r="AL14" s="24"/>
      <c r="AM14" s="24"/>
      <c r="AN14" s="18"/>
    </row>
    <row r="15" spans="1:40" s="19" customFormat="1" ht="34.5" customHeight="1" thickBot="1" thickTop="1">
      <c r="A15" s="13"/>
      <c r="B15" s="9"/>
      <c r="C15" s="9"/>
      <c r="D15" s="9"/>
      <c r="E15" s="9"/>
      <c r="F15" s="9"/>
      <c r="G15" s="9"/>
      <c r="H15" s="9"/>
      <c r="I15" s="9"/>
      <c r="J15" s="9"/>
      <c r="K15" s="103" t="s">
        <v>10</v>
      </c>
      <c r="L15" s="166" t="str">
        <f>Turnierplan!H7</f>
        <v>Nicolaischule Brandenburg</v>
      </c>
      <c r="M15" s="167"/>
      <c r="N15" s="167"/>
      <c r="O15" s="167"/>
      <c r="P15" s="167"/>
      <c r="Q15" s="167"/>
      <c r="R15" s="168"/>
      <c r="S15" s="9"/>
      <c r="T15" s="9"/>
      <c r="U15" s="24"/>
      <c r="V15" s="24"/>
      <c r="W15" s="9"/>
      <c r="X15" s="169" t="str">
        <f>$J$9</f>
        <v>Weinberg Gymnasium Kleinmachnow</v>
      </c>
      <c r="Y15" s="170"/>
      <c r="Z15" s="170"/>
      <c r="AA15" s="170"/>
      <c r="AB15" s="170"/>
      <c r="AC15" s="170"/>
      <c r="AD15" s="170"/>
      <c r="AE15" s="171"/>
      <c r="AF15" s="24"/>
      <c r="AG15" s="24"/>
      <c r="AH15" s="14"/>
      <c r="AI15" s="52" t="str">
        <f>$L$17</f>
        <v>Goethe-Schiller Jüterbog</v>
      </c>
      <c r="AJ15" s="16">
        <v>21</v>
      </c>
      <c r="AK15" s="16">
        <v>25</v>
      </c>
      <c r="AL15" s="16">
        <v>15</v>
      </c>
      <c r="AM15" s="17">
        <f>IF(AJ15&gt;AJ16,1,0)+IF(AK15&gt;AK16,1,0)+IF(AL15&gt;AL16,1,0)</f>
        <v>2</v>
      </c>
      <c r="AN15" s="18"/>
    </row>
    <row r="16" spans="1:40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9"/>
      <c r="K16" s="103"/>
      <c r="L16" s="5"/>
      <c r="M16" s="5"/>
      <c r="N16" s="5"/>
      <c r="O16" s="5"/>
      <c r="P16" s="9"/>
      <c r="Q16" s="9"/>
      <c r="R16" s="9"/>
      <c r="S16" s="9"/>
      <c r="T16" s="9"/>
      <c r="U16" s="24"/>
      <c r="V16" s="24"/>
      <c r="W16" s="9"/>
      <c r="X16" s="153" t="s">
        <v>11</v>
      </c>
      <c r="Y16" s="154"/>
      <c r="Z16" s="154"/>
      <c r="AA16" s="154"/>
      <c r="AB16" s="154"/>
      <c r="AC16" s="154"/>
      <c r="AD16" s="154"/>
      <c r="AE16" s="154"/>
      <c r="AF16" s="24"/>
      <c r="AG16" s="24"/>
      <c r="AH16" s="24"/>
      <c r="AI16" s="20" t="str">
        <f>$L$21</f>
        <v>Lenne`Gesamtschule Potsdam</v>
      </c>
      <c r="AJ16" s="21">
        <v>25</v>
      </c>
      <c r="AK16" s="21">
        <v>21</v>
      </c>
      <c r="AL16" s="21">
        <v>11</v>
      </c>
      <c r="AM16" s="22">
        <f>IF(AJ16&gt;AJ15,1,0)+IF(AK16&gt;AK15,1,0)+IF(AL16&gt;AL15,1,0)</f>
        <v>1</v>
      </c>
      <c r="AN16" s="18"/>
    </row>
    <row r="17" spans="1:40" s="19" customFormat="1" ht="34.5" customHeight="1" thickBot="1" thickTop="1">
      <c r="A17" s="13"/>
      <c r="B17" s="9"/>
      <c r="C17" s="9"/>
      <c r="D17" s="9"/>
      <c r="E17" s="9"/>
      <c r="F17" s="9"/>
      <c r="G17" s="9"/>
      <c r="H17" s="9"/>
      <c r="I17" s="9"/>
      <c r="J17" s="9"/>
      <c r="K17" s="103" t="s">
        <v>12</v>
      </c>
      <c r="L17" s="182" t="str">
        <f>Turnierplan!H8</f>
        <v>Goethe-Schiller Jüterbog</v>
      </c>
      <c r="M17" s="167"/>
      <c r="N17" s="167"/>
      <c r="O17" s="167"/>
      <c r="P17" s="167"/>
      <c r="Q17" s="167"/>
      <c r="R17" s="168"/>
      <c r="S17" s="9"/>
      <c r="T17" s="9"/>
      <c r="U17" s="24"/>
      <c r="V17" s="24"/>
      <c r="W17" s="9"/>
      <c r="X17" s="169" t="str">
        <f>$J$10</f>
        <v>Goethe-Schiller Jüterbog</v>
      </c>
      <c r="Y17" s="170"/>
      <c r="Z17" s="170"/>
      <c r="AA17" s="170"/>
      <c r="AB17" s="170"/>
      <c r="AC17" s="170"/>
      <c r="AD17" s="170"/>
      <c r="AE17" s="171"/>
      <c r="AF17" s="24"/>
      <c r="AG17" s="24"/>
      <c r="AH17" s="14"/>
      <c r="AI17" s="14"/>
      <c r="AJ17" s="14"/>
      <c r="AK17" s="14"/>
      <c r="AL17" s="14"/>
      <c r="AM17" s="76"/>
      <c r="AN17" s="18"/>
    </row>
    <row r="18" spans="1:40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9"/>
      <c r="K18" s="103"/>
      <c r="L18" s="12"/>
      <c r="M18" s="12"/>
      <c r="N18" s="12"/>
      <c r="O18" s="12"/>
      <c r="P18" s="9"/>
      <c r="Q18" s="9"/>
      <c r="R18" s="9"/>
      <c r="S18" s="9"/>
      <c r="T18" s="9"/>
      <c r="U18" s="24"/>
      <c r="V18" s="24"/>
      <c r="W18" s="9"/>
      <c r="X18" s="153" t="s">
        <v>13</v>
      </c>
      <c r="Y18" s="154"/>
      <c r="Z18" s="154"/>
      <c r="AA18" s="154"/>
      <c r="AB18" s="154"/>
      <c r="AC18" s="154"/>
      <c r="AD18" s="154"/>
      <c r="AE18" s="154"/>
      <c r="AF18" s="24"/>
      <c r="AG18" s="24"/>
      <c r="AH18" s="24"/>
      <c r="AI18" s="52" t="str">
        <f>$L$15</f>
        <v>Nicolaischule Brandenburg</v>
      </c>
      <c r="AJ18" s="16">
        <v>12</v>
      </c>
      <c r="AK18" s="16">
        <v>8</v>
      </c>
      <c r="AL18" s="16"/>
      <c r="AM18" s="17">
        <f>IF(AJ18&gt;AJ19,1,0)+IF(AK18&gt;AK19,1,0)+IF(AL18&gt;AL19,1,0)</f>
        <v>0</v>
      </c>
      <c r="AN18" s="18"/>
    </row>
    <row r="19" spans="1:40" s="19" customFormat="1" ht="34.5" customHeight="1" thickBot="1" thickTop="1">
      <c r="A19" s="13"/>
      <c r="B19" s="9"/>
      <c r="C19" s="9"/>
      <c r="D19" s="9"/>
      <c r="E19" s="9"/>
      <c r="F19" s="9"/>
      <c r="G19" s="9"/>
      <c r="H19" s="9"/>
      <c r="I19" s="9"/>
      <c r="J19" s="9"/>
      <c r="K19" s="103" t="s">
        <v>14</v>
      </c>
      <c r="L19" s="182" t="str">
        <f>Turnierplan!H9</f>
        <v>Weinberg Gymnasium Kleinmachnow</v>
      </c>
      <c r="M19" s="167"/>
      <c r="N19" s="167"/>
      <c r="O19" s="167"/>
      <c r="P19" s="167"/>
      <c r="Q19" s="167"/>
      <c r="R19" s="168"/>
      <c r="S19" s="12"/>
      <c r="T19" s="12"/>
      <c r="U19" s="12"/>
      <c r="V19" s="12"/>
      <c r="W19" s="9"/>
      <c r="X19" s="169" t="str">
        <f>$J$11</f>
        <v>Lenne`Gesamtschule Potsdam</v>
      </c>
      <c r="Y19" s="170"/>
      <c r="Z19" s="170"/>
      <c r="AA19" s="170"/>
      <c r="AB19" s="170"/>
      <c r="AC19" s="170"/>
      <c r="AD19" s="170"/>
      <c r="AE19" s="171"/>
      <c r="AF19" s="9"/>
      <c r="AG19" s="9"/>
      <c r="AH19" s="14"/>
      <c r="AI19" s="20" t="str">
        <f>$L$21</f>
        <v>Lenne`Gesamtschule Potsdam</v>
      </c>
      <c r="AJ19" s="21">
        <v>25</v>
      </c>
      <c r="AK19" s="21">
        <v>25</v>
      </c>
      <c r="AL19" s="21"/>
      <c r="AM19" s="22">
        <f>IF(AJ19&gt;AJ18,1,0)+IF(AK19&gt;AK18,1,0)+IF(AL19&gt;AL18,1,0)</f>
        <v>2</v>
      </c>
      <c r="AN19" s="18"/>
    </row>
    <row r="20" spans="1:40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9"/>
      <c r="K20" s="103"/>
      <c r="L20" s="5"/>
      <c r="M20" s="5"/>
      <c r="N20" s="5"/>
      <c r="O20" s="5"/>
      <c r="P20" s="9"/>
      <c r="Q20" s="9"/>
      <c r="R20" s="11"/>
      <c r="S20" s="12"/>
      <c r="T20" s="12"/>
      <c r="U20" s="12"/>
      <c r="V20" s="12"/>
      <c r="W20" s="9"/>
      <c r="X20" s="153" t="s">
        <v>16</v>
      </c>
      <c r="Y20" s="153"/>
      <c r="Z20" s="153"/>
      <c r="AA20" s="153"/>
      <c r="AB20" s="153"/>
      <c r="AC20" s="153"/>
      <c r="AD20" s="153"/>
      <c r="AE20" s="153"/>
      <c r="AF20" s="9"/>
      <c r="AG20" s="9"/>
      <c r="AH20" s="9"/>
      <c r="AI20" s="9"/>
      <c r="AJ20" s="9"/>
      <c r="AK20" s="9"/>
      <c r="AL20" s="9"/>
      <c r="AM20" s="9"/>
      <c r="AN20" s="18"/>
    </row>
    <row r="21" spans="1:40" s="19" customFormat="1" ht="34.5" customHeight="1" thickBot="1" thickTop="1">
      <c r="A21" s="13"/>
      <c r="B21" s="9"/>
      <c r="C21" s="9"/>
      <c r="D21" s="9"/>
      <c r="E21" s="9"/>
      <c r="F21" s="9"/>
      <c r="G21" s="9"/>
      <c r="H21" s="9"/>
      <c r="I21" s="9"/>
      <c r="J21" s="9"/>
      <c r="K21" s="103" t="s">
        <v>17</v>
      </c>
      <c r="L21" s="166" t="str">
        <f>Turnierplan!H10</f>
        <v>Lenne`Gesamtschule Potsdam</v>
      </c>
      <c r="M21" s="167"/>
      <c r="N21" s="167"/>
      <c r="O21" s="167"/>
      <c r="P21" s="167"/>
      <c r="Q21" s="167"/>
      <c r="R21" s="168"/>
      <c r="S21" s="9"/>
      <c r="T21" s="9"/>
      <c r="U21" s="9"/>
      <c r="V21" s="9"/>
      <c r="W21" s="9"/>
      <c r="X21" s="169" t="str">
        <f>$J$12</f>
        <v>Nicolaischule Brandenburg</v>
      </c>
      <c r="Y21" s="170"/>
      <c r="Z21" s="170"/>
      <c r="AA21" s="170"/>
      <c r="AB21" s="170"/>
      <c r="AC21" s="170"/>
      <c r="AD21" s="170"/>
      <c r="AE21" s="171"/>
      <c r="AF21" s="9"/>
      <c r="AG21" s="9"/>
      <c r="AH21" s="14"/>
      <c r="AI21" s="52" t="str">
        <f>$L$17</f>
        <v>Goethe-Schiller Jüterbog</v>
      </c>
      <c r="AJ21" s="16">
        <v>24</v>
      </c>
      <c r="AK21" s="16">
        <v>14</v>
      </c>
      <c r="AL21" s="16"/>
      <c r="AM21" s="17">
        <f>IF(AJ21&gt;AJ22,1,0)+IF(AK21&gt;AK22,1,0)+IF(AL21&gt;AL22,1,0)</f>
        <v>0</v>
      </c>
      <c r="AN21" s="18"/>
    </row>
    <row r="22" spans="1:40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9"/>
      <c r="K22" s="5"/>
      <c r="L22" s="5"/>
      <c r="M22" s="5"/>
      <c r="N22" s="5"/>
      <c r="O22" s="5"/>
      <c r="P22" s="9"/>
      <c r="Q22" s="9"/>
      <c r="R22" s="9"/>
      <c r="S22" s="9"/>
      <c r="T22" s="9"/>
      <c r="U22" s="9"/>
      <c r="V22" s="9"/>
      <c r="W22" s="9"/>
      <c r="X22" s="9"/>
      <c r="Y22" s="9"/>
      <c r="Z22" s="104"/>
      <c r="AA22" s="104"/>
      <c r="AB22" s="104"/>
      <c r="AC22" s="104"/>
      <c r="AD22" s="9"/>
      <c r="AE22" s="9"/>
      <c r="AF22" s="9"/>
      <c r="AG22" s="9"/>
      <c r="AH22" s="9"/>
      <c r="AI22" s="20" t="str">
        <f>$L$19</f>
        <v>Weinberg Gymnasium Kleinmachnow</v>
      </c>
      <c r="AJ22" s="21">
        <v>26</v>
      </c>
      <c r="AK22" s="21">
        <v>25</v>
      </c>
      <c r="AL22" s="21"/>
      <c r="AM22" s="22">
        <f>IF(AJ22&gt;AJ21,1,0)+IF(AK22&gt;AK21,1,0)+IF(AL22&gt;AL21,1,0)</f>
        <v>2</v>
      </c>
      <c r="AN22" s="18"/>
    </row>
    <row r="23" spans="1:40" ht="34.5" customHeight="1" thickBot="1">
      <c r="A23" s="105"/>
      <c r="B23" s="5"/>
      <c r="C23" s="5"/>
      <c r="D23" s="5"/>
      <c r="E23" s="5"/>
      <c r="F23" s="5"/>
      <c r="G23" s="5"/>
      <c r="H23" s="5"/>
      <c r="I23" s="5"/>
      <c r="J23" s="5"/>
      <c r="K23" s="185" t="s">
        <v>15</v>
      </c>
      <c r="L23" s="186"/>
      <c r="M23" s="186"/>
      <c r="N23" s="186"/>
      <c r="O23" s="186"/>
      <c r="P23" s="186"/>
      <c r="Q23" s="106"/>
      <c r="R23" s="183"/>
      <c r="S23" s="183"/>
      <c r="T23" s="183"/>
      <c r="U23" s="183"/>
      <c r="V23" s="183"/>
      <c r="W23" s="108"/>
      <c r="X23" s="105"/>
      <c r="Y23" s="107"/>
      <c r="Z23" s="187"/>
      <c r="AA23" s="188"/>
      <c r="AB23" s="188"/>
      <c r="AC23" s="188"/>
      <c r="AD23" s="188"/>
      <c r="AE23" s="109"/>
      <c r="AF23" s="109"/>
      <c r="AG23" s="109"/>
      <c r="AH23" s="183"/>
      <c r="AI23" s="183"/>
      <c r="AJ23" s="183"/>
      <c r="AK23" s="183"/>
      <c r="AL23" s="183"/>
      <c r="AM23" s="184"/>
      <c r="AN23" s="110"/>
    </row>
  </sheetData>
  <sheetProtection/>
  <mergeCells count="28">
    <mergeCell ref="AH23:AM23"/>
    <mergeCell ref="X19:AE19"/>
    <mergeCell ref="X20:AE20"/>
    <mergeCell ref="L21:R21"/>
    <mergeCell ref="X21:AE21"/>
    <mergeCell ref="K23:P23"/>
    <mergeCell ref="R23:V23"/>
    <mergeCell ref="Z23:AD23"/>
    <mergeCell ref="L19:R19"/>
    <mergeCell ref="L2:AI2"/>
    <mergeCell ref="AK4:AK5"/>
    <mergeCell ref="AL4:AL5"/>
    <mergeCell ref="AM4:AM5"/>
    <mergeCell ref="AJ4:AJ5"/>
    <mergeCell ref="L17:R17"/>
    <mergeCell ref="X17:AE17"/>
    <mergeCell ref="L6:N8"/>
    <mergeCell ref="O6:Q8"/>
    <mergeCell ref="X18:AE18"/>
    <mergeCell ref="X16:AE16"/>
    <mergeCell ref="R6:T8"/>
    <mergeCell ref="X8:Z8"/>
    <mergeCell ref="X14:AE14"/>
    <mergeCell ref="L15:R15"/>
    <mergeCell ref="X15:AE15"/>
    <mergeCell ref="U6:W8"/>
    <mergeCell ref="AD8:AF8"/>
    <mergeCell ref="AA8:AC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3"/>
  <sheetViews>
    <sheetView showGridLines="0" zoomScale="70" zoomScaleNormal="70" zoomScalePageLayoutView="0" workbookViewId="0" topLeftCell="A5">
      <selection activeCell="AQ18" sqref="AQ18"/>
    </sheetView>
  </sheetViews>
  <sheetFormatPr defaultColWidth="11.421875" defaultRowHeight="12.75"/>
  <cols>
    <col min="1" max="1" width="5.7109375" style="4" customWidth="1"/>
    <col min="2" max="2" width="14.7109375" style="4" hidden="1" customWidth="1"/>
    <col min="3" max="3" width="6.7109375" style="4" hidden="1" customWidth="1"/>
    <col min="4" max="4" width="22.7109375" style="4" hidden="1" customWidth="1"/>
    <col min="5" max="7" width="6.7109375" style="4" hidden="1" customWidth="1"/>
    <col min="8" max="8" width="14.7109375" style="4" hidden="1" customWidth="1"/>
    <col min="9" max="9" width="6.7109375" style="4" hidden="1" customWidth="1"/>
    <col min="10" max="10" width="22.7109375" style="4" hidden="1" customWidth="1"/>
    <col min="11" max="11" width="22.7109375" style="4" customWidth="1"/>
    <col min="12" max="12" width="4.7109375" style="4" customWidth="1"/>
    <col min="13" max="13" width="1.7109375" style="4" customWidth="1"/>
    <col min="14" max="15" width="4.7109375" style="4" customWidth="1"/>
    <col min="16" max="16" width="1.7109375" style="4" customWidth="1"/>
    <col min="17" max="18" width="4.7109375" style="4" customWidth="1"/>
    <col min="19" max="19" width="1.7109375" style="4" customWidth="1"/>
    <col min="20" max="21" width="4.7109375" style="4" customWidth="1"/>
    <col min="22" max="22" width="1.7109375" style="4" customWidth="1"/>
    <col min="23" max="23" width="4.7109375" style="4" customWidth="1"/>
    <col min="24" max="24" width="6.7109375" style="4" customWidth="1"/>
    <col min="25" max="25" width="1.7109375" style="4" customWidth="1"/>
    <col min="26" max="26" width="6.7109375" style="4" customWidth="1"/>
    <col min="27" max="27" width="5.7109375" style="4" customWidth="1"/>
    <col min="28" max="28" width="1.7109375" style="4" customWidth="1"/>
    <col min="29" max="30" width="5.7109375" style="4" customWidth="1"/>
    <col min="31" max="31" width="1.7109375" style="4" customWidth="1"/>
    <col min="32" max="32" width="5.7109375" style="4" customWidth="1"/>
    <col min="33" max="33" width="7.7109375" style="4" customWidth="1"/>
    <col min="34" max="34" width="10.8515625" style="4" customWidth="1"/>
    <col min="35" max="35" width="27.28125" style="4" customWidth="1"/>
    <col min="36" max="39" width="4.7109375" style="4" customWidth="1"/>
    <col min="40" max="40" width="5.7109375" style="4" customWidth="1"/>
    <col min="41" max="16384" width="10.7109375" style="4" customWidth="1"/>
  </cols>
  <sheetData>
    <row r="1" spans="1:4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5.2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177" t="s">
        <v>19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90"/>
      <c r="AJ2" s="6"/>
      <c r="AK2" s="6"/>
      <c r="AL2" s="6"/>
      <c r="AM2" s="7"/>
      <c r="AN2" s="8"/>
    </row>
    <row r="3" spans="1:40" ht="19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8"/>
    </row>
    <row r="4" spans="1:40" ht="34.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80" t="s">
        <v>0</v>
      </c>
      <c r="AK4" s="180" t="s">
        <v>1</v>
      </c>
      <c r="AL4" s="180" t="s">
        <v>2</v>
      </c>
      <c r="AM4" s="180" t="s">
        <v>3</v>
      </c>
      <c r="AN4" s="8"/>
    </row>
    <row r="5" spans="1:40" ht="34.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81"/>
      <c r="AK5" s="181"/>
      <c r="AL5" s="181"/>
      <c r="AM5" s="181"/>
      <c r="AN5" s="8"/>
    </row>
    <row r="6" spans="1:40" s="19" customFormat="1" ht="34.5" customHeight="1">
      <c r="A6" s="13"/>
      <c r="B6" s="9"/>
      <c r="C6" s="9"/>
      <c r="D6" s="9"/>
      <c r="E6" s="9"/>
      <c r="F6" s="9"/>
      <c r="G6" s="9"/>
      <c r="H6" s="9"/>
      <c r="I6" s="9"/>
      <c r="J6" s="9"/>
      <c r="K6" s="11"/>
      <c r="L6" s="155" t="str">
        <f>L15</f>
        <v>von Saldern-Gymnasium Brandenburg</v>
      </c>
      <c r="M6" s="156"/>
      <c r="N6" s="157"/>
      <c r="O6" s="155" t="str">
        <f>L17</f>
        <v>M.C.Gymnasium Ludwigsfelde</v>
      </c>
      <c r="P6" s="156"/>
      <c r="Q6" s="157"/>
      <c r="R6" s="155" t="str">
        <f>L19</f>
        <v>Weinberg Gymnasium Kleinmachnow</v>
      </c>
      <c r="S6" s="156"/>
      <c r="T6" s="157"/>
      <c r="U6" s="155" t="str">
        <f>L21</f>
        <v>Humboldt-Gymnasium Potsdam</v>
      </c>
      <c r="V6" s="156"/>
      <c r="W6" s="157"/>
      <c r="X6" s="9"/>
      <c r="Y6" s="9"/>
      <c r="Z6" s="10"/>
      <c r="AA6" s="10"/>
      <c r="AB6" s="10"/>
      <c r="AC6" s="5"/>
      <c r="AD6" s="5"/>
      <c r="AE6" s="5"/>
      <c r="AF6" s="5"/>
      <c r="AG6" s="5"/>
      <c r="AH6" s="14"/>
      <c r="AI6" s="15" t="str">
        <f>$L$15</f>
        <v>von Saldern-Gymnasium Brandenburg</v>
      </c>
      <c r="AJ6" s="16">
        <v>25</v>
      </c>
      <c r="AK6" s="16">
        <v>25</v>
      </c>
      <c r="AL6" s="16"/>
      <c r="AM6" s="17">
        <f>IF(AJ6&gt;AJ7,1,0)+IF(AK6&gt;AK7,1,0)+IF(AL6&gt;AL7,1,0)</f>
        <v>2</v>
      </c>
      <c r="AN6" s="18"/>
    </row>
    <row r="7" spans="1:40" s="19" customFormat="1" ht="34.5" customHeight="1" thickBot="1">
      <c r="A7" s="13"/>
      <c r="B7" s="9"/>
      <c r="C7" s="9"/>
      <c r="D7" s="9"/>
      <c r="E7" s="9"/>
      <c r="F7" s="9"/>
      <c r="G7" s="9"/>
      <c r="H7" s="9"/>
      <c r="I7" s="9"/>
      <c r="J7" s="9"/>
      <c r="K7" s="5"/>
      <c r="L7" s="158"/>
      <c r="M7" s="159"/>
      <c r="N7" s="160"/>
      <c r="O7" s="158"/>
      <c r="P7" s="159"/>
      <c r="Q7" s="160"/>
      <c r="R7" s="158"/>
      <c r="S7" s="159"/>
      <c r="T7" s="160"/>
      <c r="U7" s="158"/>
      <c r="V7" s="159"/>
      <c r="W7" s="160"/>
      <c r="X7" s="9"/>
      <c r="Y7" s="9"/>
      <c r="Z7" s="10"/>
      <c r="AA7" s="10"/>
      <c r="AB7" s="10"/>
      <c r="AC7" s="10"/>
      <c r="AD7" s="9"/>
      <c r="AE7" s="9"/>
      <c r="AF7" s="9"/>
      <c r="AG7" s="9"/>
      <c r="AH7" s="14"/>
      <c r="AI7" s="20" t="str">
        <f>$L$17</f>
        <v>M.C.Gymnasium Ludwigsfelde</v>
      </c>
      <c r="AJ7" s="21">
        <v>11</v>
      </c>
      <c r="AK7" s="21">
        <v>16</v>
      </c>
      <c r="AL7" s="21"/>
      <c r="AM7" s="22">
        <v>0</v>
      </c>
      <c r="AN7" s="18"/>
    </row>
    <row r="8" spans="1:40" s="19" customFormat="1" ht="34.5" customHeight="1" thickBot="1">
      <c r="A8" s="13"/>
      <c r="B8" s="23" t="s">
        <v>4</v>
      </c>
      <c r="C8" s="23"/>
      <c r="D8" s="23"/>
      <c r="E8" s="23"/>
      <c r="F8" s="23"/>
      <c r="G8" s="23"/>
      <c r="H8" s="23"/>
      <c r="I8" s="23"/>
      <c r="J8" s="24"/>
      <c r="K8" s="5"/>
      <c r="L8" s="158"/>
      <c r="M8" s="159"/>
      <c r="N8" s="160"/>
      <c r="O8" s="158"/>
      <c r="P8" s="159"/>
      <c r="Q8" s="160"/>
      <c r="R8" s="158"/>
      <c r="S8" s="159"/>
      <c r="T8" s="160"/>
      <c r="U8" s="158"/>
      <c r="V8" s="159"/>
      <c r="W8" s="160"/>
      <c r="X8" s="161" t="s">
        <v>5</v>
      </c>
      <c r="Y8" s="162"/>
      <c r="Z8" s="162"/>
      <c r="AA8" s="161" t="s">
        <v>3</v>
      </c>
      <c r="AB8" s="175"/>
      <c r="AC8" s="176"/>
      <c r="AD8" s="172" t="s">
        <v>6</v>
      </c>
      <c r="AE8" s="173"/>
      <c r="AF8" s="174"/>
      <c r="AG8" s="25" t="s">
        <v>7</v>
      </c>
      <c r="AH8" s="5"/>
      <c r="AI8" s="5"/>
      <c r="AJ8" s="5"/>
      <c r="AK8" s="5"/>
      <c r="AL8" s="5"/>
      <c r="AM8" s="5"/>
      <c r="AN8" s="18"/>
    </row>
    <row r="9" spans="1:40" s="19" customFormat="1" ht="34.5" customHeight="1" thickTop="1">
      <c r="A9" s="13"/>
      <c r="B9" s="26">
        <f>IF(K9="","-",RANK(G9,$G$9:$G$12,0)+RANK(F9,$F$9:$F$12,0)%+RANK(E9,$E$9:$E$12,0)%%+ROW()%%%)</f>
        <v>3.0302089999999997</v>
      </c>
      <c r="C9" s="27">
        <f>IF(B9="","",RANK(B9,$B$9:$B$12,1))</f>
        <v>3</v>
      </c>
      <c r="D9" s="28" t="str">
        <f>$L$15</f>
        <v>von Saldern-Gymnasium Brandenburg</v>
      </c>
      <c r="E9" s="29">
        <f>SUM(X9-Z9)</f>
        <v>6</v>
      </c>
      <c r="F9" s="29">
        <f>SUM(AA9-AC9)</f>
        <v>-1</v>
      </c>
      <c r="G9" s="30">
        <f>SUM(AD9-AF9)</f>
        <v>-1</v>
      </c>
      <c r="H9" s="31">
        <f>SMALL($B$9:$B$12,1)</f>
        <v>1.010112</v>
      </c>
      <c r="I9" s="27">
        <f>IF(H9="","",RANK(H9,$H$9:$H$12,1))</f>
        <v>1</v>
      </c>
      <c r="J9" s="32" t="str">
        <f>INDEX($D$9:$D$12,MATCH(H9,$B$9:$B$12,0),1)</f>
        <v>Humboldt-Gymnasium Potsdam</v>
      </c>
      <c r="K9" s="33" t="str">
        <f>L15</f>
        <v>von Saldern-Gymnasium Brandenburg</v>
      </c>
      <c r="L9" s="34"/>
      <c r="M9" s="35"/>
      <c r="N9" s="36"/>
      <c r="O9" s="37">
        <f>IF($AM$6+$AM$7&gt;0,$AM$6,"")</f>
        <v>2</v>
      </c>
      <c r="P9" s="38" t="s">
        <v>8</v>
      </c>
      <c r="Q9" s="39">
        <f>IF($AM$6+$AM$7&gt;0,$AM$7,"")</f>
        <v>0</v>
      </c>
      <c r="R9" s="37">
        <f>IF($AM$12+$AM$13&gt;0,$AM$12,"")</f>
        <v>1</v>
      </c>
      <c r="S9" s="38" t="s">
        <v>8</v>
      </c>
      <c r="T9" s="40">
        <f>IF($AM$12+$AM$13&gt;0,$AM$13,"")</f>
        <v>2</v>
      </c>
      <c r="U9" s="37">
        <f>IF($AM$18+$AM$19&gt;0,$AM$18,"")</f>
        <v>0</v>
      </c>
      <c r="V9" s="38" t="s">
        <v>8</v>
      </c>
      <c r="W9" s="41">
        <f>IF($AM$18+$AM$19&gt;0,$AM$19,"")</f>
        <v>2</v>
      </c>
      <c r="X9" s="42">
        <f>AJ6+AK6+AL6+AJ12+AK12+AL12+AJ18+AK18+AL18</f>
        <v>140</v>
      </c>
      <c r="Y9" s="43" t="s">
        <v>8</v>
      </c>
      <c r="Z9" s="44">
        <f>AJ7+AK7+AL7+AJ13+AK13+AL13+AJ19+AK19+AL19</f>
        <v>134</v>
      </c>
      <c r="AA9" s="45">
        <f>SUM(O9,R9,U9)</f>
        <v>3</v>
      </c>
      <c r="AB9" s="46" t="s">
        <v>8</v>
      </c>
      <c r="AC9" s="47">
        <f>SUM(Q9,T9,W9)</f>
        <v>4</v>
      </c>
      <c r="AD9" s="48">
        <f>IF(O9&gt;Q9,1,0)+IF(R9&gt;T9,1,0)+IF(U9&gt;W9,1,0)</f>
        <v>1</v>
      </c>
      <c r="AE9" s="49" t="s">
        <v>8</v>
      </c>
      <c r="AF9" s="50">
        <f>IF(Q9&gt;O9,1,0)+IF(T9&gt;R9,1,0)+IF(W9&gt;U9,1,0)</f>
        <v>2</v>
      </c>
      <c r="AG9" s="51">
        <f>IF($B$9="","",RANK($B$9,$B$9:$B$12,1))</f>
        <v>3</v>
      </c>
      <c r="AH9" s="14"/>
      <c r="AI9" s="52" t="str">
        <f>$L$19</f>
        <v>Weinberg Gymnasium Kleinmachnow</v>
      </c>
      <c r="AJ9" s="16">
        <v>15</v>
      </c>
      <c r="AK9" s="16">
        <v>14</v>
      </c>
      <c r="AL9" s="16"/>
      <c r="AM9" s="17">
        <f>IF(AJ9&gt;AJ10,1,0)+IF(AK9&gt;AK10,1,0)+IF(AL9&gt;AL10,1,0)</f>
        <v>0</v>
      </c>
      <c r="AN9" s="18"/>
    </row>
    <row r="10" spans="1:40" s="19" customFormat="1" ht="34.5" customHeight="1" thickBot="1">
      <c r="A10" s="13"/>
      <c r="B10" s="26">
        <f>IF(K10="","-",RANK(G10,$G$9:$G$12,0)+RANK(F10,$F$9:$F$12,0)%+RANK(E10,$E$9:$E$12,0)%%+ROW()%%%)</f>
        <v>4.04041</v>
      </c>
      <c r="C10" s="27">
        <f>IF(B10="","",RANK(B10,$B$9:$B$12,1))</f>
        <v>4</v>
      </c>
      <c r="D10" s="28" t="str">
        <f>$L$17</f>
        <v>M.C.Gymnasium Ludwigsfelde</v>
      </c>
      <c r="E10" s="29">
        <f>SUM(X10-Z10)</f>
        <v>-64</v>
      </c>
      <c r="F10" s="29">
        <f>SUM(AA10-AC10)</f>
        <v>-6</v>
      </c>
      <c r="G10" s="30">
        <f>SUM(AD10-AF10)</f>
        <v>-3</v>
      </c>
      <c r="H10" s="31">
        <f>SMALL($B$9:$B$12,2)</f>
        <v>2.0203110000000004</v>
      </c>
      <c r="I10" s="27">
        <f>IF(H10="","",RANK(H10,$H$9:$H$12,1))</f>
        <v>2</v>
      </c>
      <c r="J10" s="32" t="str">
        <f>INDEX($D$9:$D$12,MATCH(H10,$B$9:$B$12,0),1)</f>
        <v>Weinberg Gymnasium Kleinmachnow</v>
      </c>
      <c r="K10" s="33" t="str">
        <f>L17</f>
        <v>M.C.Gymnasium Ludwigsfelde</v>
      </c>
      <c r="L10" s="53">
        <f>IF($AM$6+$AM$7&gt;0,$AM$7,"")</f>
        <v>0</v>
      </c>
      <c r="M10" s="54" t="s">
        <v>8</v>
      </c>
      <c r="N10" s="55">
        <f>IF($AM$6+$AM$7&gt;0,$AM$6,"")</f>
        <v>2</v>
      </c>
      <c r="O10" s="56"/>
      <c r="P10" s="56"/>
      <c r="Q10" s="56"/>
      <c r="R10" s="57">
        <f>IF($AM$21+$AM$22&gt;0,$AM$21,"")</f>
        <v>0</v>
      </c>
      <c r="S10" s="54" t="s">
        <v>8</v>
      </c>
      <c r="T10" s="55">
        <f>IF($AM$21+$AM$22&gt;0,$AM$22,"")</f>
        <v>2</v>
      </c>
      <c r="U10" s="57">
        <f>IF($AM$15+$AM$16&gt;0,$AM$15,"")</f>
        <v>0</v>
      </c>
      <c r="V10" s="54" t="s">
        <v>8</v>
      </c>
      <c r="W10" s="58">
        <f>IF($AM$15+$AM$16&gt;0,$AM$16,"")</f>
        <v>2</v>
      </c>
      <c r="X10" s="59">
        <f>AJ7+AK7+AL7+AJ15+AK15+AL15+AJ21+AK21+AL21</f>
        <v>86</v>
      </c>
      <c r="Y10" s="60" t="s">
        <v>8</v>
      </c>
      <c r="Z10" s="61">
        <f>AJ6+AK6+AL6+AJ16+AK16+AL16+AJ22+AK22+AL22</f>
        <v>150</v>
      </c>
      <c r="AA10" s="62">
        <f>SUM(L10,R10,U10)</f>
        <v>0</v>
      </c>
      <c r="AB10" s="63" t="s">
        <v>8</v>
      </c>
      <c r="AC10" s="64">
        <f>SUM(N10,T10,W10)</f>
        <v>6</v>
      </c>
      <c r="AD10" s="65">
        <f>IF(L10&gt;N10,1,0)+IF(R10&gt;T10,1,0)+IF(U10&gt;W10,1,0)</f>
        <v>0</v>
      </c>
      <c r="AE10" s="66" t="s">
        <v>8</v>
      </c>
      <c r="AF10" s="67">
        <f>IF(N10&gt;L10,1,0)+IF(T10&gt;R10,1,0)+IF(W10&gt;U10,1,0)</f>
        <v>3</v>
      </c>
      <c r="AG10" s="68">
        <f>IF($B$10="","",RANK($B$10,$B$9:$B$12,1))</f>
        <v>4</v>
      </c>
      <c r="AH10" s="9"/>
      <c r="AI10" s="20" t="str">
        <f>$L$21</f>
        <v>Humboldt-Gymnasium Potsdam</v>
      </c>
      <c r="AJ10" s="21">
        <v>25</v>
      </c>
      <c r="AK10" s="21">
        <v>25</v>
      </c>
      <c r="AL10" s="21"/>
      <c r="AM10" s="22">
        <f>IF(AJ10&gt;AJ9,1,0)+IF(AK10&gt;AK9,1,0)+IF(AL10&gt;AL9,1,0)</f>
        <v>2</v>
      </c>
      <c r="AN10" s="18"/>
    </row>
    <row r="11" spans="1:40" s="19" customFormat="1" ht="34.5" customHeight="1">
      <c r="A11" s="13"/>
      <c r="B11" s="26">
        <f>IF(K11="","-",RANK(G11,$G$9:$G$12,0)+RANK(F11,$F$9:$F$12,0)%+RANK(E11,$E$9:$E$12,0)%%+ROW()%%%)</f>
        <v>2.0203110000000004</v>
      </c>
      <c r="C11" s="27">
        <f>IF(B11="","",RANK(B11,$B$9:$B$12,1))</f>
        <v>2</v>
      </c>
      <c r="D11" s="28" t="str">
        <f>$L$19</f>
        <v>Weinberg Gymnasium Kleinmachnow</v>
      </c>
      <c r="E11" s="29">
        <f>SUM(X11-Z11)</f>
        <v>1</v>
      </c>
      <c r="F11" s="29">
        <f>SUM(AA11-AC11)</f>
        <v>1</v>
      </c>
      <c r="G11" s="30">
        <f>SUM(AD11-AF11)</f>
        <v>1</v>
      </c>
      <c r="H11" s="31">
        <f>SMALL($B$9:$B$12,3)</f>
        <v>3.0302089999999997</v>
      </c>
      <c r="I11" s="27">
        <f>IF(H11="","",RANK(H11,$H$9:$H$12,1))</f>
        <v>3</v>
      </c>
      <c r="J11" s="32" t="str">
        <f>INDEX($D$9:$D$12,MATCH(H11,$B$9:$B$12,0),1)</f>
        <v>von Saldern-Gymnasium Brandenburg</v>
      </c>
      <c r="K11" s="33" t="str">
        <f>L19</f>
        <v>Weinberg Gymnasium Kleinmachnow</v>
      </c>
      <c r="L11" s="53">
        <f>IF($AM$12+$AM$13&gt;0,$AM$13,"")</f>
        <v>2</v>
      </c>
      <c r="M11" s="54" t="s">
        <v>8</v>
      </c>
      <c r="N11" s="69">
        <f>IF($AM$12+$AM$13&gt;0,$AM$12,"")</f>
        <v>1</v>
      </c>
      <c r="O11" s="57">
        <f>IF($AM$21+$AM$22&gt;0,$AM$22,"")</f>
        <v>2</v>
      </c>
      <c r="P11" s="54" t="s">
        <v>8</v>
      </c>
      <c r="Q11" s="69">
        <f>IF($AM$21+$AM$22&gt;0,$AM$21,"")</f>
        <v>0</v>
      </c>
      <c r="R11" s="70"/>
      <c r="S11" s="71"/>
      <c r="T11" s="72"/>
      <c r="U11" s="57">
        <f>IF($AM$9+$AM$10&gt;0,$AM$9,"")</f>
        <v>0</v>
      </c>
      <c r="V11" s="54" t="s">
        <v>8</v>
      </c>
      <c r="W11" s="58">
        <f>IF($AM$9+$AM$10&gt;0,$AM$10,"")</f>
        <v>2</v>
      </c>
      <c r="X11" s="73">
        <f>AJ9+AK9+AL9+AJ13+AK13+AL13+AJ22+AK22+AL22</f>
        <v>136</v>
      </c>
      <c r="Y11" s="74" t="s">
        <v>8</v>
      </c>
      <c r="Z11" s="75">
        <f>AJ10+AK10+AL10+AJ12+AK12+AL12+AJ21+AK21+AL21</f>
        <v>135</v>
      </c>
      <c r="AA11" s="62">
        <f>SUM(L11,O11,U11)</f>
        <v>4</v>
      </c>
      <c r="AB11" s="63" t="s">
        <v>8</v>
      </c>
      <c r="AC11" s="64">
        <f>SUM(N11,Q11,W11)</f>
        <v>3</v>
      </c>
      <c r="AD11" s="65">
        <f>IF(L11&gt;N11,1,0)+IF(O11&gt;Q11,1,0)+IF(U11&gt;W11,1,0)</f>
        <v>2</v>
      </c>
      <c r="AE11" s="66" t="s">
        <v>8</v>
      </c>
      <c r="AF11" s="67">
        <f>IF(N11&gt;L11,1,0)+IF(Q11&gt;O11,1,0)+IF(W11&gt;U11,1,0)</f>
        <v>1</v>
      </c>
      <c r="AG11" s="68">
        <f>IF($B$11="","",RANK($B$11,$B$9:$B$12,1))</f>
        <v>2</v>
      </c>
      <c r="AH11" s="14"/>
      <c r="AI11" s="14"/>
      <c r="AJ11" s="14"/>
      <c r="AK11" s="14"/>
      <c r="AL11" s="14"/>
      <c r="AM11" s="76"/>
      <c r="AN11" s="18"/>
    </row>
    <row r="12" spans="1:40" s="19" customFormat="1" ht="34.5" customHeight="1" thickBot="1">
      <c r="A12" s="13"/>
      <c r="B12" s="77">
        <f>IF(K12="","-",RANK(G12,$G$9:$G$12,0)+RANK(F12,$F$9:$F$12,0)%+RANK(E12,$E$9:$E$12,0)%%+ROW()%%%)</f>
        <v>1.010112</v>
      </c>
      <c r="C12" s="78">
        <f>IF(B12="","",RANK(B12,$B$9:$B$12,1))</f>
        <v>1</v>
      </c>
      <c r="D12" s="28" t="str">
        <f>$L$21</f>
        <v>Humboldt-Gymnasium Potsdam</v>
      </c>
      <c r="E12" s="79">
        <f>SUM(X12-Z12)</f>
        <v>57</v>
      </c>
      <c r="F12" s="79">
        <f>SUM(AA12-AC12)</f>
        <v>6</v>
      </c>
      <c r="G12" s="80">
        <f>SUM(AD12-AF12)</f>
        <v>3</v>
      </c>
      <c r="H12" s="81">
        <f>SMALL($B$9:$B$12,4)</f>
        <v>4.04041</v>
      </c>
      <c r="I12" s="78">
        <f>IF(H12="","",RANK(H12,$H$9:$H$12,1))</f>
        <v>4</v>
      </c>
      <c r="J12" s="82" t="str">
        <f>INDEX($D$9:$D$12,MATCH(H12,$B$9:$B$12,0),1)</f>
        <v>M.C.Gymnasium Ludwigsfelde</v>
      </c>
      <c r="K12" s="33" t="str">
        <f>L21</f>
        <v>Humboldt-Gymnasium Potsdam</v>
      </c>
      <c r="L12" s="83">
        <f>IF($AM$18+$AM$19&gt;0,$AM$19,"")</f>
        <v>2</v>
      </c>
      <c r="M12" s="84" t="s">
        <v>8</v>
      </c>
      <c r="N12" s="85">
        <f>IF($AM$18+$AM$19&gt;0,$AM$18,"")</f>
        <v>0</v>
      </c>
      <c r="O12" s="86">
        <f>IF($AM$15+$AM$16&gt;0,$AM$16,"")</f>
        <v>2</v>
      </c>
      <c r="P12" s="87" t="s">
        <v>8</v>
      </c>
      <c r="Q12" s="88">
        <f>IF($AM$15+$AM$16&gt;0,$AM$15,"")</f>
        <v>0</v>
      </c>
      <c r="R12" s="89">
        <f>IF($AM$9+$AM$10&gt;0,$AM$10,"")</f>
        <v>2</v>
      </c>
      <c r="S12" s="84" t="s">
        <v>8</v>
      </c>
      <c r="T12" s="85">
        <f>IF($AM$9+$AM$10&gt;0,$AM$9,"")</f>
        <v>0</v>
      </c>
      <c r="U12" s="90"/>
      <c r="V12" s="90"/>
      <c r="W12" s="91"/>
      <c r="X12" s="92">
        <f>AJ10+AK10+AL10+AJ16+AK16+AL16+AJ19+AK19+AL19</f>
        <v>150</v>
      </c>
      <c r="Y12" s="93" t="s">
        <v>8</v>
      </c>
      <c r="Z12" s="94">
        <f>AJ9+AK9+AL9+AJ15+AK15+AL15+AJ18+AK18+AL18</f>
        <v>93</v>
      </c>
      <c r="AA12" s="95">
        <f>SUM(L12,O12,R12)</f>
        <v>6</v>
      </c>
      <c r="AB12" s="96" t="s">
        <v>8</v>
      </c>
      <c r="AC12" s="97">
        <f>SUM(N12,Q12,T12)</f>
        <v>0</v>
      </c>
      <c r="AD12" s="98">
        <f>IF(L12&gt;N12,1,0)+IF(O12&gt;Q12,1,0)+IF(R12&gt;T12,1,0)</f>
        <v>3</v>
      </c>
      <c r="AE12" s="99" t="s">
        <v>8</v>
      </c>
      <c r="AF12" s="100">
        <f>IF(N12&gt;L12,1,0)+IF(Q12&gt;O12,1,0)+IF(T12&gt;R12,1,0)</f>
        <v>0</v>
      </c>
      <c r="AG12" s="101">
        <f>IF($B$12="","",RANK($B$12,$B$9:$B$12,1))</f>
        <v>1</v>
      </c>
      <c r="AH12" s="10"/>
      <c r="AI12" s="52" t="str">
        <f>$L$15</f>
        <v>von Saldern-Gymnasium Brandenburg</v>
      </c>
      <c r="AJ12" s="16">
        <v>25</v>
      </c>
      <c r="AK12" s="16">
        <v>22</v>
      </c>
      <c r="AL12" s="16">
        <v>12</v>
      </c>
      <c r="AM12" s="17">
        <f>IF(AJ12&gt;AJ13,1,0)+IF(AK12&gt;AK13,1,0)+IF(AL12&gt;AL13,1,0)</f>
        <v>1</v>
      </c>
      <c r="AN12" s="18"/>
    </row>
    <row r="13" spans="1:40" s="19" customFormat="1" ht="34.5" customHeight="1" thickBot="1">
      <c r="A13" s="13"/>
      <c r="B13" s="9"/>
      <c r="C13" s="9"/>
      <c r="D13" s="9"/>
      <c r="E13" s="9"/>
      <c r="F13" s="9"/>
      <c r="G13" s="9"/>
      <c r="H13" s="9"/>
      <c r="I13" s="9"/>
      <c r="J13" s="9"/>
      <c r="K13" s="11"/>
      <c r="L13" s="102"/>
      <c r="M13" s="102"/>
      <c r="N13" s="12"/>
      <c r="O13" s="12"/>
      <c r="P13" s="9"/>
      <c r="Q13" s="9"/>
      <c r="R13" s="9"/>
      <c r="S13" s="9"/>
      <c r="T13" s="9"/>
      <c r="U13" s="24"/>
      <c r="V13" s="24"/>
      <c r="W13" s="9"/>
      <c r="X13" s="9"/>
      <c r="Y13" s="9"/>
      <c r="Z13" s="10"/>
      <c r="AA13" s="10"/>
      <c r="AB13" s="10"/>
      <c r="AC13" s="10"/>
      <c r="AD13" s="24"/>
      <c r="AE13" s="24"/>
      <c r="AF13" s="24"/>
      <c r="AG13" s="24"/>
      <c r="AH13" s="14"/>
      <c r="AI13" s="20" t="str">
        <f>$L$19</f>
        <v>Weinberg Gymnasium Kleinmachnow</v>
      </c>
      <c r="AJ13" s="21">
        <v>17</v>
      </c>
      <c r="AK13" s="21">
        <v>25</v>
      </c>
      <c r="AL13" s="21">
        <v>15</v>
      </c>
      <c r="AM13" s="22">
        <f>IF(AJ13&gt;AJ12,1,0)+IF(AK13&gt;AK12,1,0)+IF(AL13&gt;AL12,1,0)</f>
        <v>2</v>
      </c>
      <c r="AN13" s="18"/>
    </row>
    <row r="14" spans="1:40" s="19" customFormat="1" ht="34.5" customHeight="1" thickBot="1">
      <c r="A14" s="13"/>
      <c r="B14" s="9"/>
      <c r="C14" s="9"/>
      <c r="D14" s="9"/>
      <c r="E14" s="9"/>
      <c r="F14" s="9"/>
      <c r="G14" s="9"/>
      <c r="H14" s="9"/>
      <c r="I14" s="9"/>
      <c r="J14" s="9"/>
      <c r="K14" s="5"/>
      <c r="L14" s="5"/>
      <c r="M14" s="5"/>
      <c r="N14" s="5"/>
      <c r="O14" s="5"/>
      <c r="P14" s="9"/>
      <c r="Q14" s="9"/>
      <c r="R14" s="9"/>
      <c r="S14" s="9"/>
      <c r="T14" s="9"/>
      <c r="U14" s="24"/>
      <c r="V14" s="24"/>
      <c r="W14" s="9"/>
      <c r="X14" s="163" t="s">
        <v>9</v>
      </c>
      <c r="Y14" s="164"/>
      <c r="Z14" s="164"/>
      <c r="AA14" s="164"/>
      <c r="AB14" s="164"/>
      <c r="AC14" s="165"/>
      <c r="AD14" s="165"/>
      <c r="AE14" s="165"/>
      <c r="AF14" s="24"/>
      <c r="AG14" s="24"/>
      <c r="AH14" s="24"/>
      <c r="AI14" s="24"/>
      <c r="AJ14" s="24"/>
      <c r="AK14" s="24"/>
      <c r="AL14" s="24"/>
      <c r="AM14" s="24"/>
      <c r="AN14" s="18"/>
    </row>
    <row r="15" spans="1:40" s="19" customFormat="1" ht="34.5" customHeight="1" thickBot="1" thickTop="1">
      <c r="A15" s="13"/>
      <c r="B15" s="9"/>
      <c r="C15" s="9"/>
      <c r="D15" s="9"/>
      <c r="E15" s="9"/>
      <c r="F15" s="9"/>
      <c r="G15" s="9"/>
      <c r="H15" s="9"/>
      <c r="I15" s="9"/>
      <c r="J15" s="9"/>
      <c r="K15" s="103" t="s">
        <v>10</v>
      </c>
      <c r="L15" s="166" t="str">
        <f>Turnierplan!B7</f>
        <v>von Saldern-Gymnasium Brandenburg</v>
      </c>
      <c r="M15" s="167"/>
      <c r="N15" s="167"/>
      <c r="O15" s="167"/>
      <c r="P15" s="167"/>
      <c r="Q15" s="167"/>
      <c r="R15" s="168"/>
      <c r="S15" s="9"/>
      <c r="T15" s="9"/>
      <c r="U15" s="24"/>
      <c r="V15" s="24"/>
      <c r="W15" s="9"/>
      <c r="X15" s="169" t="str">
        <f>$J$9</f>
        <v>Humboldt-Gymnasium Potsdam</v>
      </c>
      <c r="Y15" s="170"/>
      <c r="Z15" s="170"/>
      <c r="AA15" s="170"/>
      <c r="AB15" s="170"/>
      <c r="AC15" s="170"/>
      <c r="AD15" s="170"/>
      <c r="AE15" s="171"/>
      <c r="AF15" s="24"/>
      <c r="AG15" s="24"/>
      <c r="AH15" s="14"/>
      <c r="AI15" s="52" t="str">
        <f>$L$17</f>
        <v>M.C.Gymnasium Ludwigsfelde</v>
      </c>
      <c r="AJ15" s="16">
        <v>20</v>
      </c>
      <c r="AK15" s="16">
        <v>13</v>
      </c>
      <c r="AL15" s="16"/>
      <c r="AM15" s="17">
        <f>IF(AJ15&gt;AJ16,1,0)+IF(AK15&gt;AK16,1,0)+IF(AL15&gt;AL16,1,0)</f>
        <v>0</v>
      </c>
      <c r="AN15" s="18"/>
    </row>
    <row r="16" spans="1:40" s="19" customFormat="1" ht="34.5" customHeight="1" thickBot="1" thickTop="1">
      <c r="A16" s="13"/>
      <c r="B16" s="9"/>
      <c r="C16" s="9"/>
      <c r="D16" s="9"/>
      <c r="E16" s="9"/>
      <c r="F16" s="9"/>
      <c r="G16" s="9"/>
      <c r="H16" s="9"/>
      <c r="I16" s="9"/>
      <c r="J16" s="9"/>
      <c r="K16" s="103"/>
      <c r="L16" s="5"/>
      <c r="M16" s="5"/>
      <c r="N16" s="5"/>
      <c r="O16" s="5"/>
      <c r="P16" s="9"/>
      <c r="Q16" s="9"/>
      <c r="R16" s="9"/>
      <c r="S16" s="9"/>
      <c r="T16" s="9"/>
      <c r="U16" s="24"/>
      <c r="V16" s="24"/>
      <c r="W16" s="9"/>
      <c r="X16" s="153" t="s">
        <v>11</v>
      </c>
      <c r="Y16" s="154"/>
      <c r="Z16" s="154"/>
      <c r="AA16" s="154"/>
      <c r="AB16" s="154"/>
      <c r="AC16" s="154"/>
      <c r="AD16" s="154"/>
      <c r="AE16" s="154"/>
      <c r="AF16" s="24"/>
      <c r="AG16" s="24"/>
      <c r="AH16" s="24"/>
      <c r="AI16" s="20" t="str">
        <f>$L$21</f>
        <v>Humboldt-Gymnasium Potsdam</v>
      </c>
      <c r="AJ16" s="21">
        <v>25</v>
      </c>
      <c r="AK16" s="21">
        <v>25</v>
      </c>
      <c r="AL16" s="21"/>
      <c r="AM16" s="22">
        <f>IF(AJ16&gt;AJ15,1,0)+IF(AK16&gt;AK15,1,0)+IF(AL16&gt;AL15,1,0)</f>
        <v>2</v>
      </c>
      <c r="AN16" s="18"/>
    </row>
    <row r="17" spans="1:40" s="19" customFormat="1" ht="34.5" customHeight="1" thickBot="1" thickTop="1">
      <c r="A17" s="13"/>
      <c r="B17" s="9"/>
      <c r="C17" s="9"/>
      <c r="D17" s="9"/>
      <c r="E17" s="9"/>
      <c r="F17" s="9"/>
      <c r="G17" s="9"/>
      <c r="H17" s="9"/>
      <c r="I17" s="9"/>
      <c r="J17" s="9"/>
      <c r="K17" s="103" t="s">
        <v>12</v>
      </c>
      <c r="L17" s="182" t="str">
        <f>Turnierplan!B8</f>
        <v>M.C.Gymnasium Ludwigsfelde</v>
      </c>
      <c r="M17" s="167"/>
      <c r="N17" s="167"/>
      <c r="O17" s="167"/>
      <c r="P17" s="167"/>
      <c r="Q17" s="167"/>
      <c r="R17" s="168"/>
      <c r="S17" s="9"/>
      <c r="T17" s="9"/>
      <c r="U17" s="24"/>
      <c r="V17" s="24"/>
      <c r="W17" s="9"/>
      <c r="X17" s="169" t="str">
        <f>$J$10</f>
        <v>Weinberg Gymnasium Kleinmachnow</v>
      </c>
      <c r="Y17" s="170"/>
      <c r="Z17" s="170"/>
      <c r="AA17" s="170"/>
      <c r="AB17" s="170"/>
      <c r="AC17" s="170"/>
      <c r="AD17" s="170"/>
      <c r="AE17" s="171"/>
      <c r="AF17" s="24"/>
      <c r="AG17" s="24"/>
      <c r="AH17" s="14"/>
      <c r="AI17" s="14"/>
      <c r="AJ17" s="14"/>
      <c r="AK17" s="14"/>
      <c r="AL17" s="14"/>
      <c r="AM17" s="76"/>
      <c r="AN17" s="18"/>
    </row>
    <row r="18" spans="1:40" s="19" customFormat="1" ht="34.5" customHeight="1" thickBot="1" thickTop="1">
      <c r="A18" s="13"/>
      <c r="B18" s="9"/>
      <c r="C18" s="9"/>
      <c r="D18" s="9"/>
      <c r="E18" s="9"/>
      <c r="F18" s="9"/>
      <c r="G18" s="9"/>
      <c r="H18" s="9"/>
      <c r="I18" s="9"/>
      <c r="J18" s="9"/>
      <c r="K18" s="103"/>
      <c r="L18" s="12"/>
      <c r="M18" s="12"/>
      <c r="N18" s="12"/>
      <c r="O18" s="12"/>
      <c r="P18" s="9"/>
      <c r="Q18" s="9"/>
      <c r="R18" s="9"/>
      <c r="S18" s="9"/>
      <c r="T18" s="9"/>
      <c r="U18" s="24"/>
      <c r="V18" s="24"/>
      <c r="W18" s="9"/>
      <c r="X18" s="153" t="s">
        <v>13</v>
      </c>
      <c r="Y18" s="154"/>
      <c r="Z18" s="154"/>
      <c r="AA18" s="154"/>
      <c r="AB18" s="154"/>
      <c r="AC18" s="154"/>
      <c r="AD18" s="154"/>
      <c r="AE18" s="154"/>
      <c r="AF18" s="24"/>
      <c r="AG18" s="24"/>
      <c r="AH18" s="24"/>
      <c r="AI18" s="52" t="str">
        <f>$L$15</f>
        <v>von Saldern-Gymnasium Brandenburg</v>
      </c>
      <c r="AJ18" s="16">
        <v>18</v>
      </c>
      <c r="AK18" s="16">
        <v>13</v>
      </c>
      <c r="AL18" s="16">
        <v>0</v>
      </c>
      <c r="AM18" s="17">
        <f>IF(AJ18&gt;AJ19,1,0)+IF(AK18&gt;AK19,1,0)+IF(AL18&gt;AL19,1,0)</f>
        <v>0</v>
      </c>
      <c r="AN18" s="18"/>
    </row>
    <row r="19" spans="1:40" s="19" customFormat="1" ht="34.5" customHeight="1" thickBot="1" thickTop="1">
      <c r="A19" s="13"/>
      <c r="B19" s="9"/>
      <c r="C19" s="9"/>
      <c r="D19" s="9"/>
      <c r="E19" s="9"/>
      <c r="F19" s="9"/>
      <c r="G19" s="9"/>
      <c r="H19" s="9"/>
      <c r="I19" s="9"/>
      <c r="J19" s="9"/>
      <c r="K19" s="103" t="s">
        <v>14</v>
      </c>
      <c r="L19" s="182" t="str">
        <f>Turnierplan!B9</f>
        <v>Weinberg Gymnasium Kleinmachnow</v>
      </c>
      <c r="M19" s="167"/>
      <c r="N19" s="167"/>
      <c r="O19" s="167"/>
      <c r="P19" s="167"/>
      <c r="Q19" s="167"/>
      <c r="R19" s="168"/>
      <c r="S19" s="12"/>
      <c r="T19" s="12"/>
      <c r="U19" s="12"/>
      <c r="V19" s="12"/>
      <c r="W19" s="9"/>
      <c r="X19" s="169" t="str">
        <f>$J$11</f>
        <v>von Saldern-Gymnasium Brandenburg</v>
      </c>
      <c r="Y19" s="170"/>
      <c r="Z19" s="170"/>
      <c r="AA19" s="170"/>
      <c r="AB19" s="170"/>
      <c r="AC19" s="170"/>
      <c r="AD19" s="170"/>
      <c r="AE19" s="171"/>
      <c r="AF19" s="9"/>
      <c r="AG19" s="9"/>
      <c r="AH19" s="14"/>
      <c r="AI19" s="20" t="str">
        <f>$L$21</f>
        <v>Humboldt-Gymnasium Potsdam</v>
      </c>
      <c r="AJ19" s="21">
        <v>25</v>
      </c>
      <c r="AK19" s="21">
        <v>25</v>
      </c>
      <c r="AL19" s="21">
        <v>0</v>
      </c>
      <c r="AM19" s="22">
        <f>IF(AJ19&gt;AJ18,1,0)+IF(AK19&gt;AK18,1,0)+IF(AL19&gt;AL18,1,0)</f>
        <v>2</v>
      </c>
      <c r="AN19" s="18"/>
    </row>
    <row r="20" spans="1:40" s="19" customFormat="1" ht="34.5" customHeight="1" thickBot="1" thickTop="1">
      <c r="A20" s="13"/>
      <c r="B20" s="9"/>
      <c r="C20" s="9"/>
      <c r="D20" s="9"/>
      <c r="E20" s="9"/>
      <c r="F20" s="9"/>
      <c r="G20" s="9"/>
      <c r="H20" s="9"/>
      <c r="I20" s="9"/>
      <c r="J20" s="9"/>
      <c r="K20" s="103"/>
      <c r="L20" s="5"/>
      <c r="M20" s="5"/>
      <c r="N20" s="5"/>
      <c r="O20" s="5"/>
      <c r="P20" s="9"/>
      <c r="Q20" s="9"/>
      <c r="R20" s="11"/>
      <c r="S20" s="12"/>
      <c r="T20" s="12"/>
      <c r="U20" s="12"/>
      <c r="V20" s="12"/>
      <c r="W20" s="9"/>
      <c r="X20" s="153" t="s">
        <v>16</v>
      </c>
      <c r="Y20" s="153"/>
      <c r="Z20" s="153"/>
      <c r="AA20" s="153"/>
      <c r="AB20" s="153"/>
      <c r="AC20" s="153"/>
      <c r="AD20" s="153"/>
      <c r="AE20" s="153"/>
      <c r="AF20" s="9"/>
      <c r="AG20" s="9"/>
      <c r="AH20" s="9"/>
      <c r="AI20" s="9"/>
      <c r="AJ20" s="9"/>
      <c r="AK20" s="9"/>
      <c r="AL20" s="9"/>
      <c r="AM20" s="9"/>
      <c r="AN20" s="18"/>
    </row>
    <row r="21" spans="1:40" s="19" customFormat="1" ht="34.5" customHeight="1" thickBot="1" thickTop="1">
      <c r="A21" s="13"/>
      <c r="B21" s="9"/>
      <c r="C21" s="9"/>
      <c r="D21" s="9"/>
      <c r="E21" s="9"/>
      <c r="F21" s="9"/>
      <c r="G21" s="9"/>
      <c r="H21" s="9"/>
      <c r="I21" s="9"/>
      <c r="J21" s="9"/>
      <c r="K21" s="103" t="s">
        <v>17</v>
      </c>
      <c r="L21" s="166" t="str">
        <f>Turnierplan!B10</f>
        <v>Humboldt-Gymnasium Potsdam</v>
      </c>
      <c r="M21" s="167"/>
      <c r="N21" s="167"/>
      <c r="O21" s="167"/>
      <c r="P21" s="167"/>
      <c r="Q21" s="167"/>
      <c r="R21" s="168"/>
      <c r="S21" s="9"/>
      <c r="T21" s="9"/>
      <c r="U21" s="9"/>
      <c r="V21" s="9"/>
      <c r="W21" s="9"/>
      <c r="X21" s="169" t="str">
        <f>$J$12</f>
        <v>M.C.Gymnasium Ludwigsfelde</v>
      </c>
      <c r="Y21" s="170"/>
      <c r="Z21" s="170"/>
      <c r="AA21" s="170"/>
      <c r="AB21" s="170"/>
      <c r="AC21" s="170"/>
      <c r="AD21" s="170"/>
      <c r="AE21" s="171"/>
      <c r="AF21" s="9"/>
      <c r="AG21" s="9"/>
      <c r="AH21" s="14"/>
      <c r="AI21" s="52" t="str">
        <f>$L$17</f>
        <v>M.C.Gymnasium Ludwigsfelde</v>
      </c>
      <c r="AJ21" s="16">
        <v>14</v>
      </c>
      <c r="AK21" s="16">
        <v>12</v>
      </c>
      <c r="AL21" s="16"/>
      <c r="AM21" s="17">
        <f>IF(AJ21&gt;AJ22,1,0)+IF(AK21&gt;AK22,1,0)+IF(AL21&gt;AL22,1,0)</f>
        <v>0</v>
      </c>
      <c r="AN21" s="18"/>
    </row>
    <row r="22" spans="1:40" s="19" customFormat="1" ht="34.5" customHeight="1" thickBot="1" thickTop="1">
      <c r="A22" s="13"/>
      <c r="B22" s="9"/>
      <c r="C22" s="9"/>
      <c r="D22" s="9"/>
      <c r="E22" s="9"/>
      <c r="F22" s="9"/>
      <c r="G22" s="9"/>
      <c r="H22" s="9"/>
      <c r="I22" s="9"/>
      <c r="J22" s="9"/>
      <c r="K22" s="5"/>
      <c r="L22" s="5"/>
      <c r="M22" s="5"/>
      <c r="N22" s="5"/>
      <c r="O22" s="5"/>
      <c r="P22" s="9"/>
      <c r="Q22" s="9"/>
      <c r="R22" s="9"/>
      <c r="S22" s="9"/>
      <c r="T22" s="9"/>
      <c r="U22" s="9"/>
      <c r="V22" s="9"/>
      <c r="W22" s="9"/>
      <c r="X22" s="9"/>
      <c r="Y22" s="9"/>
      <c r="Z22" s="104"/>
      <c r="AA22" s="104"/>
      <c r="AB22" s="104"/>
      <c r="AC22" s="104"/>
      <c r="AD22" s="9"/>
      <c r="AE22" s="9"/>
      <c r="AF22" s="9"/>
      <c r="AG22" s="9"/>
      <c r="AH22" s="9"/>
      <c r="AI22" s="20" t="str">
        <f>$L$19</f>
        <v>Weinberg Gymnasium Kleinmachnow</v>
      </c>
      <c r="AJ22" s="21">
        <v>25</v>
      </c>
      <c r="AK22" s="21">
        <v>25</v>
      </c>
      <c r="AL22" s="21"/>
      <c r="AM22" s="22">
        <f>IF(AJ22&gt;AJ21,1,0)+IF(AK22&gt;AK21,1,0)+IF(AL22&gt;AL21,1,0)</f>
        <v>2</v>
      </c>
      <c r="AN22" s="18"/>
    </row>
    <row r="23" spans="1:40" ht="34.5" customHeight="1" thickBot="1">
      <c r="A23" s="105"/>
      <c r="B23" s="5"/>
      <c r="C23" s="5"/>
      <c r="D23" s="5"/>
      <c r="E23" s="5"/>
      <c r="F23" s="5"/>
      <c r="G23" s="5"/>
      <c r="H23" s="5"/>
      <c r="I23" s="5"/>
      <c r="J23" s="5"/>
      <c r="K23" s="185" t="s">
        <v>15</v>
      </c>
      <c r="L23" s="186"/>
      <c r="M23" s="186"/>
      <c r="N23" s="186"/>
      <c r="O23" s="186"/>
      <c r="P23" s="186"/>
      <c r="Q23" s="106"/>
      <c r="R23" s="183"/>
      <c r="S23" s="183"/>
      <c r="T23" s="183"/>
      <c r="U23" s="183"/>
      <c r="V23" s="183"/>
      <c r="W23" s="108"/>
      <c r="X23" s="105"/>
      <c r="Y23" s="107"/>
      <c r="Z23" s="187"/>
      <c r="AA23" s="188"/>
      <c r="AB23" s="188"/>
      <c r="AC23" s="188"/>
      <c r="AD23" s="188"/>
      <c r="AE23" s="109"/>
      <c r="AF23" s="109"/>
      <c r="AG23" s="109"/>
      <c r="AH23" s="183"/>
      <c r="AI23" s="183"/>
      <c r="AJ23" s="183"/>
      <c r="AK23" s="183"/>
      <c r="AL23" s="183"/>
      <c r="AM23" s="184"/>
      <c r="AN23" s="110"/>
    </row>
  </sheetData>
  <sheetProtection/>
  <mergeCells count="28">
    <mergeCell ref="AH23:AM23"/>
    <mergeCell ref="X19:AE19"/>
    <mergeCell ref="X20:AE20"/>
    <mergeCell ref="L21:R21"/>
    <mergeCell ref="X21:AE21"/>
    <mergeCell ref="K23:P23"/>
    <mergeCell ref="R23:V23"/>
    <mergeCell ref="Z23:AD23"/>
    <mergeCell ref="L19:R19"/>
    <mergeCell ref="L2:AI2"/>
    <mergeCell ref="AK4:AK5"/>
    <mergeCell ref="AL4:AL5"/>
    <mergeCell ref="AM4:AM5"/>
    <mergeCell ref="AJ4:AJ5"/>
    <mergeCell ref="L17:R17"/>
    <mergeCell ref="X17:AE17"/>
    <mergeCell ref="L6:N8"/>
    <mergeCell ref="O6:Q8"/>
    <mergeCell ref="X18:AE18"/>
    <mergeCell ref="X16:AE16"/>
    <mergeCell ref="R6:T8"/>
    <mergeCell ref="X8:Z8"/>
    <mergeCell ref="X14:AE14"/>
    <mergeCell ref="L15:R15"/>
    <mergeCell ref="X15:AE15"/>
    <mergeCell ref="U6:W8"/>
    <mergeCell ref="AD8:AF8"/>
    <mergeCell ref="AA8:AC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Ralf Hintze</cp:lastModifiedBy>
  <cp:lastPrinted>2024-02-15T10:06:42Z</cp:lastPrinted>
  <dcterms:created xsi:type="dcterms:W3CDTF">2003-05-29T07:58:03Z</dcterms:created>
  <dcterms:modified xsi:type="dcterms:W3CDTF">2024-02-15T19:03:54Z</dcterms:modified>
  <cp:category/>
  <cp:version/>
  <cp:contentType/>
  <cp:contentStatus/>
</cp:coreProperties>
</file>