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06729ab620794d/A - Beruf/2-Sportkoordinator/00 - Wettkämpfe JtfO/3  Kreisfinals Stadt Brandenburg/Volleyball/Schuljahr 2023-24/Spielpläne 7.12.23/"/>
    </mc:Choice>
  </mc:AlternateContent>
  <xr:revisionPtr revIDLastSave="2" documentId="13_ncr:1_{955155C9-0092-4917-8415-76EF2FFEA20E}" xr6:coauthVersionLast="47" xr6:coauthVersionMax="47" xr10:uidLastSave="{0B50F22D-301D-4461-AAAA-E65B837684DC}"/>
  <bookViews>
    <workbookView xWindow="-38510" yWindow="-5540" windowWidth="38620" windowHeight="25100" xr2:uid="{EA110B6F-D253-4C27-AE38-0A5A2FBEEE80}"/>
  </bookViews>
  <sheets>
    <sheet name="Turnierplan" sheetId="6" r:id="rId1"/>
    <sheet name="WKIIm" sheetId="2" r:id="rId2"/>
    <sheet name="WKIIIw" sheetId="4" r:id="rId3"/>
    <sheet name="WKIIIm" sheetId="5" r:id="rId4"/>
    <sheet name="WKIIw" sheetId="3" r:id="rId5"/>
    <sheet name="Tabelle7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6" l="1"/>
  <c r="H28" i="6"/>
  <c r="D14" i="6"/>
  <c r="D15" i="6"/>
  <c r="B23" i="3"/>
  <c r="B22" i="3"/>
  <c r="B21" i="3"/>
  <c r="B20" i="3"/>
  <c r="B21" i="4"/>
  <c r="B20" i="4"/>
  <c r="B19" i="4"/>
  <c r="B22" i="4"/>
  <c r="K12" i="7"/>
  <c r="L12" i="7"/>
  <c r="K13" i="7"/>
  <c r="L13" i="7"/>
  <c r="K14" i="7"/>
  <c r="L14" i="7"/>
  <c r="P21" i="2"/>
  <c r="I10" i="7" s="1"/>
  <c r="O20" i="2"/>
  <c r="O19" i="2"/>
  <c r="J13" i="7"/>
  <c r="J14" i="7"/>
  <c r="J12" i="7"/>
  <c r="D13" i="7"/>
  <c r="E13" i="7"/>
  <c r="F13" i="7"/>
  <c r="D14" i="7"/>
  <c r="E14" i="7"/>
  <c r="F14" i="7"/>
  <c r="D12" i="7"/>
  <c r="E12" i="7"/>
  <c r="F12" i="7"/>
  <c r="K7" i="7"/>
  <c r="J7" i="7"/>
  <c r="H7" i="7"/>
  <c r="I7" i="7"/>
  <c r="G7" i="7"/>
  <c r="E7" i="7"/>
  <c r="D7" i="7"/>
  <c r="B7" i="7"/>
  <c r="C7" i="7"/>
  <c r="A7" i="7"/>
  <c r="F28" i="6"/>
  <c r="E27" i="6"/>
  <c r="D27" i="6"/>
  <c r="G26" i="6"/>
  <c r="G24" i="6"/>
  <c r="F24" i="6"/>
  <c r="I24" i="6"/>
  <c r="C24" i="6"/>
  <c r="B24" i="6"/>
  <c r="F15" i="6"/>
  <c r="F16" i="6"/>
  <c r="F17" i="6"/>
  <c r="F14" i="6"/>
  <c r="E18" i="6"/>
  <c r="E19" i="6"/>
  <c r="E17" i="6"/>
  <c r="E15" i="6"/>
  <c r="E16" i="6"/>
  <c r="E14" i="6"/>
  <c r="D16" i="6"/>
  <c r="D17" i="6"/>
  <c r="E22" i="4"/>
  <c r="C22" i="4"/>
  <c r="A22" i="4"/>
  <c r="E21" i="4"/>
  <c r="C21" i="4"/>
  <c r="A21" i="4"/>
  <c r="E20" i="4"/>
  <c r="C20" i="4"/>
  <c r="A20" i="4"/>
  <c r="E19" i="4"/>
  <c r="C19" i="4"/>
  <c r="A19" i="4"/>
  <c r="B15" i="4"/>
  <c r="G28" i="6" s="1"/>
  <c r="A15" i="4"/>
  <c r="B14" i="4"/>
  <c r="A14" i="4"/>
  <c r="B13" i="4"/>
  <c r="G27" i="6" s="1"/>
  <c r="A13" i="4"/>
  <c r="F27" i="6" s="1"/>
  <c r="B12" i="4"/>
  <c r="A12" i="4"/>
  <c r="F26" i="6" s="1"/>
  <c r="B11" i="4"/>
  <c r="G25" i="6" s="1"/>
  <c r="A11" i="4"/>
  <c r="F25" i="6" s="1"/>
  <c r="B10" i="4"/>
  <c r="A10" i="4"/>
  <c r="E23" i="3"/>
  <c r="C23" i="3"/>
  <c r="A23" i="3"/>
  <c r="E22" i="3"/>
  <c r="C22" i="3"/>
  <c r="A22" i="3"/>
  <c r="E21" i="3"/>
  <c r="C21" i="3"/>
  <c r="A21" i="3"/>
  <c r="E20" i="3"/>
  <c r="C20" i="3"/>
  <c r="A20" i="3"/>
  <c r="B16" i="3"/>
  <c r="C27" i="6" s="1"/>
  <c r="A16" i="3"/>
  <c r="B27" i="6" s="1"/>
  <c r="B15" i="3"/>
  <c r="E26" i="6" s="1"/>
  <c r="A15" i="3"/>
  <c r="D26" i="6" s="1"/>
  <c r="B14" i="3"/>
  <c r="C26" i="6" s="1"/>
  <c r="A14" i="3"/>
  <c r="B26" i="6" s="1"/>
  <c r="B13" i="3"/>
  <c r="E25" i="6" s="1"/>
  <c r="A13" i="3"/>
  <c r="D25" i="6" s="1"/>
  <c r="B12" i="3"/>
  <c r="C25" i="6" s="1"/>
  <c r="A12" i="3"/>
  <c r="B25" i="6" s="1"/>
  <c r="B11" i="3"/>
  <c r="E24" i="6" s="1"/>
  <c r="A11" i="3"/>
  <c r="C14" i="2"/>
  <c r="B13" i="7" s="1"/>
  <c r="T21" i="2"/>
  <c r="J10" i="7" s="1"/>
  <c r="O21" i="2"/>
  <c r="N21" i="2"/>
  <c r="G10" i="7" s="1"/>
  <c r="I21" i="2"/>
  <c r="D10" i="7" s="1"/>
  <c r="E21" i="2"/>
  <c r="C10" i="7" s="1"/>
  <c r="D21" i="2"/>
  <c r="C21" i="2"/>
  <c r="A10" i="7" s="1"/>
  <c r="T20" i="2"/>
  <c r="J9" i="7" s="1"/>
  <c r="P20" i="2"/>
  <c r="I9" i="7" s="1"/>
  <c r="N20" i="2"/>
  <c r="G9" i="7" s="1"/>
  <c r="I20" i="2"/>
  <c r="D9" i="7" s="1"/>
  <c r="E20" i="2"/>
  <c r="C9" i="7" s="1"/>
  <c r="D20" i="2"/>
  <c r="B9" i="7" s="1"/>
  <c r="C20" i="2"/>
  <c r="A9" i="7" s="1"/>
  <c r="T19" i="2"/>
  <c r="J8" i="7" s="1"/>
  <c r="P19" i="2"/>
  <c r="I8" i="7" s="1"/>
  <c r="N19" i="2"/>
  <c r="G8" i="7" s="1"/>
  <c r="I19" i="2"/>
  <c r="D8" i="7" s="1"/>
  <c r="E19" i="2"/>
  <c r="C8" i="7" s="1"/>
  <c r="D19" i="2"/>
  <c r="B8" i="7" s="1"/>
  <c r="C19" i="2"/>
  <c r="A8" i="7" s="1"/>
  <c r="O15" i="2"/>
  <c r="I14" i="7" s="1"/>
  <c r="N15" i="2"/>
  <c r="J26" i="6" s="1"/>
  <c r="D15" i="2"/>
  <c r="C14" i="7" s="1"/>
  <c r="C15" i="2"/>
  <c r="B14" i="7" s="1"/>
  <c r="O14" i="2"/>
  <c r="I13" i="7" s="1"/>
  <c r="N14" i="2"/>
  <c r="H13" i="7" s="1"/>
  <c r="D14" i="2"/>
  <c r="C13" i="7" s="1"/>
  <c r="O13" i="2"/>
  <c r="I12" i="7" s="1"/>
  <c r="N13" i="2"/>
  <c r="J24" i="6" s="1"/>
  <c r="D13" i="2"/>
  <c r="C12" i="7" s="1"/>
  <c r="C13" i="2"/>
  <c r="B12" i="7" s="1"/>
  <c r="F21" i="3" l="1"/>
  <c r="U20" i="2"/>
  <c r="K9" i="7" s="1"/>
  <c r="F23" i="3"/>
  <c r="F20" i="3"/>
  <c r="F22" i="3"/>
  <c r="H14" i="7"/>
  <c r="H24" i="6"/>
  <c r="H26" i="6"/>
  <c r="H25" i="6"/>
  <c r="K26" i="6"/>
  <c r="K24" i="6"/>
  <c r="F22" i="4"/>
  <c r="F20" i="4"/>
  <c r="F19" i="4"/>
  <c r="F21" i="4"/>
  <c r="H10" i="7"/>
  <c r="U21" i="2"/>
  <c r="K10" i="7" s="1"/>
  <c r="I26" i="6"/>
  <c r="H8" i="7"/>
  <c r="I25" i="6"/>
  <c r="H12" i="7"/>
  <c r="K25" i="6"/>
  <c r="L21" i="2"/>
  <c r="E10" i="7" s="1"/>
  <c r="J25" i="6"/>
  <c r="H9" i="7"/>
  <c r="L20" i="2"/>
  <c r="B10" i="7"/>
  <c r="L19" i="2"/>
  <c r="E8" i="7" s="1"/>
  <c r="B24" i="2" l="1"/>
  <c r="C26" i="2"/>
  <c r="F21" i="7" s="1"/>
  <c r="C23" i="2"/>
  <c r="K8" i="7"/>
  <c r="B23" i="2"/>
  <c r="B26" i="2"/>
  <c r="C21" i="7" s="1"/>
  <c r="E9" i="7"/>
  <c r="C24" i="2"/>
  <c r="B38" i="2" l="1"/>
  <c r="C17" i="7"/>
  <c r="B30" i="2"/>
  <c r="C19" i="7"/>
  <c r="C30" i="2"/>
  <c r="I27" i="6"/>
  <c r="F17" i="7"/>
  <c r="K27" i="6"/>
  <c r="F19" i="7"/>
  <c r="J27" i="6"/>
  <c r="C28" i="2"/>
  <c r="B39" i="2"/>
  <c r="B28" i="2"/>
  <c r="H27" i="6"/>
  <c r="C28" i="6" l="1"/>
  <c r="F25" i="7"/>
  <c r="B35" i="2"/>
  <c r="B34" i="2"/>
  <c r="B28" i="6"/>
  <c r="C25" i="7"/>
  <c r="C23" i="7"/>
  <c r="B36" i="2"/>
  <c r="K28" i="6"/>
  <c r="F23" i="7"/>
  <c r="B37" i="2"/>
  <c r="J28" i="6"/>
</calcChain>
</file>

<file path=xl/sharedStrings.xml><?xml version="1.0" encoding="utf-8"?>
<sst xmlns="http://schemas.openxmlformats.org/spreadsheetml/2006/main" count="258" uniqueCount="98">
  <si>
    <t>Meldeliste</t>
  </si>
  <si>
    <t>Setzliste</t>
  </si>
  <si>
    <t>Gruppe A</t>
  </si>
  <si>
    <t>Gruppe B</t>
  </si>
  <si>
    <t>Sätze</t>
  </si>
  <si>
    <t>Punkte</t>
  </si>
  <si>
    <t>Spiel 1</t>
  </si>
  <si>
    <t>:</t>
  </si>
  <si>
    <t>Spiel 2</t>
  </si>
  <si>
    <t>Spiel 3</t>
  </si>
  <si>
    <t>Satzverhaltnis</t>
  </si>
  <si>
    <t>Platzierung</t>
  </si>
  <si>
    <t>Tabelle B</t>
  </si>
  <si>
    <t>Halbfinale 1</t>
  </si>
  <si>
    <t>Halbfinale 2</t>
  </si>
  <si>
    <t>Spiel um Platz 5</t>
  </si>
  <si>
    <t>Spiel um Platz 3</t>
  </si>
  <si>
    <t>Finale</t>
  </si>
  <si>
    <t>Gesamttabelle</t>
  </si>
  <si>
    <t>1.</t>
  </si>
  <si>
    <t>2.</t>
  </si>
  <si>
    <t>3.</t>
  </si>
  <si>
    <t>4.</t>
  </si>
  <si>
    <t>5.</t>
  </si>
  <si>
    <t>6.</t>
  </si>
  <si>
    <t>WK II männlich</t>
  </si>
  <si>
    <t>Domgymnasium</t>
  </si>
  <si>
    <t>von Saldern</t>
  </si>
  <si>
    <t>B.-Brecht Gymnasium</t>
  </si>
  <si>
    <t>BOS Kirchmöser</t>
  </si>
  <si>
    <t>Otto-Tschirch</t>
  </si>
  <si>
    <t>Nicolaischule</t>
  </si>
  <si>
    <t>Tabelle A</t>
  </si>
  <si>
    <t>Spielplan 4 Teams</t>
  </si>
  <si>
    <t>Spielplan</t>
  </si>
  <si>
    <t>Satz 1</t>
  </si>
  <si>
    <t>Satz 2</t>
  </si>
  <si>
    <t>Satz 3</t>
  </si>
  <si>
    <t>Endplatzierung</t>
  </si>
  <si>
    <t>Satzverhältnis</t>
  </si>
  <si>
    <t>Punkteverhältnis</t>
  </si>
  <si>
    <t>WK II weiblich</t>
  </si>
  <si>
    <t>WK III weiblich</t>
  </si>
  <si>
    <t>B.-Brecht</t>
  </si>
  <si>
    <t>Nicolai I</t>
  </si>
  <si>
    <t>Nicolai II</t>
  </si>
  <si>
    <t>WK III männlich</t>
  </si>
  <si>
    <t>Nicolaischule I</t>
  </si>
  <si>
    <t>Nicolaischule II</t>
  </si>
  <si>
    <t>1. Platz</t>
  </si>
  <si>
    <t>2. Platz</t>
  </si>
  <si>
    <t>WK I weiblich</t>
  </si>
  <si>
    <t>WK I männlich</t>
  </si>
  <si>
    <t>---</t>
  </si>
  <si>
    <t>B. Brecht-Gymnasium</t>
  </si>
  <si>
    <t>Turnierplan 07.12.2023</t>
  </si>
  <si>
    <t>Feld 1</t>
  </si>
  <si>
    <t>Feld 2</t>
  </si>
  <si>
    <t>Feld 3</t>
  </si>
  <si>
    <t>Feld 4</t>
  </si>
  <si>
    <t>Feld 5</t>
  </si>
  <si>
    <t>Spiel 4</t>
  </si>
  <si>
    <t>Spiel 5</t>
  </si>
  <si>
    <t>Siegerehrung</t>
  </si>
  <si>
    <t>WK II w (2,24 m)</t>
  </si>
  <si>
    <t>WK III m (2,20 m)</t>
  </si>
  <si>
    <t>WK III w (2,20 m)</t>
  </si>
  <si>
    <t>WK II m (2,35 m)</t>
  </si>
  <si>
    <t>Vorrunde</t>
  </si>
  <si>
    <t>Spiel 6</t>
  </si>
  <si>
    <t xml:space="preserve">   Spiel</t>
  </si>
  <si>
    <t>Beginn</t>
  </si>
  <si>
    <t>1. Halbfinale</t>
  </si>
  <si>
    <t>Ergebnis</t>
  </si>
  <si>
    <t>2. Halbfinale</t>
  </si>
  <si>
    <t>Spiel um Platz 5 und 6</t>
  </si>
  <si>
    <t>Spiel um Platz 3 und 4</t>
  </si>
  <si>
    <t>Endspiel</t>
  </si>
  <si>
    <t>Otto-Tschirch-OS</t>
  </si>
  <si>
    <t>Otto-Tschirch OS</t>
  </si>
  <si>
    <t>B. Brecht-Gymn.</t>
  </si>
  <si>
    <t>von Saldern Gymn.</t>
  </si>
  <si>
    <t>Brecht</t>
  </si>
  <si>
    <t>Kirchmöser</t>
  </si>
  <si>
    <t>Dom</t>
  </si>
  <si>
    <t>Nicolai</t>
  </si>
  <si>
    <t xml:space="preserve">1 Saldern m </t>
  </si>
  <si>
    <t xml:space="preserve"> 1 Brecht m</t>
  </si>
  <si>
    <t>1 Saldern w</t>
  </si>
  <si>
    <t>2:0</t>
  </si>
  <si>
    <t>0:2</t>
  </si>
  <si>
    <t>2:1</t>
  </si>
  <si>
    <t>1. von Saldern Gymnasium</t>
  </si>
  <si>
    <t>B. brecht-Gymnasium</t>
  </si>
  <si>
    <t>3. Domgymnasium</t>
  </si>
  <si>
    <t>4. BOS Kirchmöser</t>
  </si>
  <si>
    <t>5. Otto-Tschirch</t>
  </si>
  <si>
    <t>6. Nicolaischule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</si>
</sst>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1" fillId="0" borderId="1" xfId="0" applyFont="1" applyBorder="1"/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9" fillId="3" borderId="5" xfId="0" applyFont="1" applyFill="1" applyBorder="1"/>
    <xf numFmtId="0" fontId="9" fillId="2" borderId="10" xfId="0" applyFont="1" applyFill="1" applyBorder="1"/>
    <xf numFmtId="0" fontId="9" fillId="5" borderId="10" xfId="0" applyFont="1" applyFill="1" applyBorder="1"/>
    <xf numFmtId="0" fontId="9" fillId="7" borderId="10" xfId="0" applyFont="1" applyFill="1" applyBorder="1"/>
    <xf numFmtId="0" fontId="9" fillId="6" borderId="10" xfId="0" applyFont="1" applyFill="1" applyBorder="1"/>
    <xf numFmtId="0" fontId="9" fillId="4" borderId="10" xfId="0" applyFont="1" applyFill="1" applyBorder="1"/>
    <xf numFmtId="0" fontId="10" fillId="0" borderId="6" xfId="0" quotePrefix="1" applyFont="1" applyBorder="1"/>
    <xf numFmtId="0" fontId="10" fillId="0" borderId="11" xfId="0" quotePrefix="1" applyFont="1" applyBorder="1"/>
    <xf numFmtId="0" fontId="10" fillId="0" borderId="11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12" xfId="0" applyFont="1" applyBorder="1"/>
    <xf numFmtId="0" fontId="9" fillId="0" borderId="1" xfId="0" applyFont="1" applyBorder="1"/>
    <xf numFmtId="0" fontId="11" fillId="4" borderId="1" xfId="0" applyFont="1" applyFill="1" applyBorder="1"/>
    <xf numFmtId="0" fontId="11" fillId="0" borderId="1" xfId="0" applyFont="1" applyBorder="1"/>
    <xf numFmtId="0" fontId="11" fillId="5" borderId="1" xfId="0" applyFont="1" applyFill="1" applyBorder="1"/>
    <xf numFmtId="0" fontId="11" fillId="6" borderId="1" xfId="0" applyFont="1" applyFill="1" applyBorder="1"/>
    <xf numFmtId="0" fontId="11" fillId="7" borderId="1" xfId="0" applyFont="1" applyFill="1" applyBorder="1"/>
    <xf numFmtId="0" fontId="10" fillId="4" borderId="1" xfId="0" applyFont="1" applyFill="1" applyBorder="1"/>
    <xf numFmtId="0" fontId="10" fillId="5" borderId="1" xfId="0" applyFont="1" applyFill="1" applyBorder="1"/>
    <xf numFmtId="0" fontId="10" fillId="6" borderId="1" xfId="0" applyFont="1" applyFill="1" applyBorder="1"/>
    <xf numFmtId="0" fontId="10" fillId="7" borderId="1" xfId="0" applyFont="1" applyFill="1" applyBorder="1"/>
    <xf numFmtId="0" fontId="10" fillId="0" borderId="1" xfId="0" applyFont="1" applyBorder="1"/>
    <xf numFmtId="11" fontId="4" fillId="10" borderId="1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50800</xdr:rowOff>
    </xdr:from>
    <xdr:to>
      <xdr:col>3</xdr:col>
      <xdr:colOff>6350</xdr:colOff>
      <xdr:row>2</xdr:row>
      <xdr:rowOff>132500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63BD56E-37E1-4343-B731-07F2B87AB829}"/>
            </a:ext>
          </a:extLst>
        </xdr:cNvPr>
        <xdr:cNvSpPr txBox="1">
          <a:spLocks noChangeArrowheads="1"/>
        </xdr:cNvSpPr>
      </xdr:nvSpPr>
      <xdr:spPr bwMode="auto">
        <a:xfrm>
          <a:off x="12700" y="50800"/>
          <a:ext cx="2825750" cy="4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Staatliches Schulamt Brandenburg an der Havel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- Schulsportkoordinator -</a:t>
          </a:r>
          <a:endParaRPr lang="de-DE" sz="1100" b="0" i="0" u="none" strike="noStrike" baseline="0">
            <a:solidFill>
              <a:srgbClr val="000000"/>
            </a:solidFill>
            <a:latin typeface="Times New Roman"/>
            <a:ea typeface="Calibri"/>
            <a:cs typeface="Times New Roman"/>
          </a:endParaRP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57150</xdr:colOff>
      <xdr:row>0</xdr:row>
      <xdr:rowOff>57150</xdr:rowOff>
    </xdr:from>
    <xdr:to>
      <xdr:col>8</xdr:col>
      <xdr:colOff>285750</xdr:colOff>
      <xdr:row>2</xdr:row>
      <xdr:rowOff>138850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E2A9D4F4-4829-40F9-B062-52A25B7B866C}"/>
            </a:ext>
          </a:extLst>
        </xdr:cNvPr>
        <xdr:cNvSpPr txBox="1">
          <a:spLocks noChangeArrowheads="1"/>
        </xdr:cNvSpPr>
      </xdr:nvSpPr>
      <xdr:spPr bwMode="auto">
        <a:xfrm>
          <a:off x="2889250" y="57150"/>
          <a:ext cx="3994150" cy="4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Volleyball Jungen JtfO Kreisfinale</a:t>
          </a:r>
          <a:r>
            <a:rPr lang="de-DE" sz="2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2023</a:t>
          </a:r>
          <a:endParaRPr lang="de-DE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317500</xdr:colOff>
      <xdr:row>0</xdr:row>
      <xdr:rowOff>50800</xdr:rowOff>
    </xdr:from>
    <xdr:to>
      <xdr:col>11</xdr:col>
      <xdr:colOff>0</xdr:colOff>
      <xdr:row>2</xdr:row>
      <xdr:rowOff>132500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2A632E2F-9C6A-46CD-82D5-F6811FB50561}"/>
            </a:ext>
          </a:extLst>
        </xdr:cNvPr>
        <xdr:cNvSpPr txBox="1">
          <a:spLocks noChangeArrowheads="1"/>
        </xdr:cNvSpPr>
      </xdr:nvSpPr>
      <xdr:spPr bwMode="auto">
        <a:xfrm>
          <a:off x="6915150" y="50800"/>
          <a:ext cx="1968500" cy="4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Datum: 07.12.23                    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Ort:      Brandenburg an der Havel</a:t>
          </a:r>
          <a:r>
            <a:rPr lang="de-DE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     </a:t>
          </a:r>
        </a:p>
        <a:p>
          <a:pPr algn="l" rtl="0">
            <a:defRPr sz="1000"/>
          </a:pPr>
          <a:endParaRPr lang="de-DE" sz="1100" b="1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9ACF0-9689-4211-AD7A-FF4661158BB1}">
  <dimension ref="A1:L29"/>
  <sheetViews>
    <sheetView tabSelected="1" workbookViewId="0">
      <selection activeCell="B29" sqref="B29:K29"/>
    </sheetView>
  </sheetViews>
  <sheetFormatPr baseColWidth="10" defaultRowHeight="15.75" x14ac:dyDescent="0.5"/>
  <cols>
    <col min="1" max="1" width="10.6640625" style="19"/>
    <col min="2" max="2" width="13.3984375" style="19" customWidth="1"/>
    <col min="3" max="3" width="12" style="19" customWidth="1"/>
    <col min="4" max="4" width="17.1328125" style="19" bestFit="1" customWidth="1"/>
    <col min="5" max="5" width="15" style="19" customWidth="1"/>
    <col min="6" max="6" width="16.19921875" style="19" customWidth="1"/>
    <col min="7" max="7" width="13.6640625" style="19" customWidth="1"/>
    <col min="8" max="8" width="13.06640625" style="19" customWidth="1"/>
    <col min="9" max="9" width="12.6640625" style="19" bestFit="1" customWidth="1"/>
    <col min="10" max="10" width="10.9296875" style="19" customWidth="1"/>
    <col min="11" max="11" width="10.6640625" style="19" bestFit="1" customWidth="1"/>
    <col min="12" max="16384" width="10.6640625" style="19"/>
  </cols>
  <sheetData>
    <row r="1" spans="1:7" x14ac:dyDescent="0.5">
      <c r="A1" s="49" t="s">
        <v>55</v>
      </c>
      <c r="B1" s="49"/>
    </row>
    <row r="3" spans="1:7" x14ac:dyDescent="0.5">
      <c r="B3" s="20" t="s">
        <v>0</v>
      </c>
    </row>
    <row r="4" spans="1:7" s="21" customFormat="1" x14ac:dyDescent="0.5">
      <c r="B4" s="22" t="s">
        <v>51</v>
      </c>
      <c r="C4" s="23" t="s">
        <v>52</v>
      </c>
      <c r="D4" s="24" t="s">
        <v>41</v>
      </c>
      <c r="E4" s="25" t="s">
        <v>25</v>
      </c>
      <c r="F4" s="26" t="s">
        <v>42</v>
      </c>
      <c r="G4" s="27" t="s">
        <v>46</v>
      </c>
    </row>
    <row r="5" spans="1:7" x14ac:dyDescent="0.5">
      <c r="B5" s="28" t="s">
        <v>53</v>
      </c>
      <c r="C5" s="29" t="s">
        <v>53</v>
      </c>
      <c r="D5" s="30" t="s">
        <v>26</v>
      </c>
      <c r="E5" s="30" t="s">
        <v>26</v>
      </c>
      <c r="F5" s="30" t="s">
        <v>81</v>
      </c>
      <c r="G5" s="30" t="s">
        <v>47</v>
      </c>
    </row>
    <row r="6" spans="1:7" x14ac:dyDescent="0.5">
      <c r="B6" s="31"/>
      <c r="C6" s="30"/>
      <c r="D6" s="30" t="s">
        <v>81</v>
      </c>
      <c r="E6" s="30" t="s">
        <v>81</v>
      </c>
      <c r="F6" s="30" t="s">
        <v>80</v>
      </c>
      <c r="G6" s="30" t="s">
        <v>48</v>
      </c>
    </row>
    <row r="7" spans="1:7" x14ac:dyDescent="0.5">
      <c r="B7" s="31"/>
      <c r="C7" s="30"/>
      <c r="D7" s="30" t="s">
        <v>29</v>
      </c>
      <c r="E7" s="30" t="s">
        <v>54</v>
      </c>
      <c r="F7" s="30" t="s">
        <v>47</v>
      </c>
      <c r="G7" s="30"/>
    </row>
    <row r="8" spans="1:7" x14ac:dyDescent="0.5">
      <c r="B8" s="31"/>
      <c r="C8" s="30"/>
      <c r="D8" s="30" t="s">
        <v>79</v>
      </c>
      <c r="E8" s="30" t="s">
        <v>29</v>
      </c>
      <c r="F8" s="30" t="s">
        <v>48</v>
      </c>
      <c r="G8" s="30"/>
    </row>
    <row r="9" spans="1:7" x14ac:dyDescent="0.5">
      <c r="B9" s="31"/>
      <c r="C9" s="30"/>
      <c r="D9" s="30"/>
      <c r="E9" s="30" t="s">
        <v>78</v>
      </c>
      <c r="F9" s="30"/>
      <c r="G9" s="30"/>
    </row>
    <row r="10" spans="1:7" x14ac:dyDescent="0.5">
      <c r="B10" s="32"/>
      <c r="C10" s="33"/>
      <c r="D10" s="33"/>
      <c r="E10" s="33" t="s">
        <v>31</v>
      </c>
      <c r="F10" s="33"/>
      <c r="G10" s="33"/>
    </row>
    <row r="12" spans="1:7" x14ac:dyDescent="0.5">
      <c r="B12" s="20" t="s">
        <v>1</v>
      </c>
    </row>
    <row r="13" spans="1:7" x14ac:dyDescent="0.5">
      <c r="B13" s="22" t="s">
        <v>51</v>
      </c>
      <c r="C13" s="23" t="s">
        <v>52</v>
      </c>
      <c r="D13" s="24" t="s">
        <v>41</v>
      </c>
      <c r="E13" s="25" t="s">
        <v>25</v>
      </c>
      <c r="F13" s="26" t="s">
        <v>42</v>
      </c>
      <c r="G13" s="27" t="s">
        <v>46</v>
      </c>
    </row>
    <row r="14" spans="1:7" x14ac:dyDescent="0.5">
      <c r="B14" s="28" t="s">
        <v>53</v>
      </c>
      <c r="C14" s="29" t="s">
        <v>53</v>
      </c>
      <c r="D14" s="30" t="str">
        <f>WKIIw!B5</f>
        <v>Otto-Tschirch</v>
      </c>
      <c r="E14" s="30" t="str">
        <f>WKIIm!C5</f>
        <v>Otto-Tschirch</v>
      </c>
      <c r="F14" s="30" t="str">
        <f>WKIIIw!B4</f>
        <v>Nicolai I</v>
      </c>
      <c r="G14" s="30" t="s">
        <v>47</v>
      </c>
    </row>
    <row r="15" spans="1:7" x14ac:dyDescent="0.5">
      <c r="B15" s="31"/>
      <c r="C15" s="30"/>
      <c r="D15" s="30" t="str">
        <f>WKIIw!B6</f>
        <v>von Saldern</v>
      </c>
      <c r="E15" s="30" t="str">
        <f>WKIIm!C6</f>
        <v>von Saldern</v>
      </c>
      <c r="F15" s="30" t="str">
        <f>WKIIIw!B5</f>
        <v>Nicolai II</v>
      </c>
      <c r="G15" s="30" t="s">
        <v>48</v>
      </c>
    </row>
    <row r="16" spans="1:7" x14ac:dyDescent="0.5">
      <c r="B16" s="31"/>
      <c r="C16" s="30"/>
      <c r="D16" s="30" t="str">
        <f>WKIIw!B7</f>
        <v>Kirchmöser</v>
      </c>
      <c r="E16" s="30" t="str">
        <f>WKIIm!C7</f>
        <v>Brecht</v>
      </c>
      <c r="F16" s="30" t="str">
        <f>WKIIIw!B6</f>
        <v>von Saldern</v>
      </c>
      <c r="G16" s="30"/>
    </row>
    <row r="17" spans="1:12" x14ac:dyDescent="0.5">
      <c r="B17" s="31"/>
      <c r="C17" s="30"/>
      <c r="D17" s="30" t="str">
        <f>WKIIw!B8</f>
        <v>Dom</v>
      </c>
      <c r="E17" s="30" t="str">
        <f>WKIIm!D5</f>
        <v>Kirchmöser</v>
      </c>
      <c r="F17" s="30" t="str">
        <f>WKIIIw!B7</f>
        <v>Brecht</v>
      </c>
      <c r="G17" s="30"/>
    </row>
    <row r="18" spans="1:12" x14ac:dyDescent="0.5">
      <c r="B18" s="31"/>
      <c r="C18" s="30"/>
      <c r="D18" s="30"/>
      <c r="E18" s="30" t="str">
        <f>WKIIm!D6</f>
        <v>Dom</v>
      </c>
      <c r="F18" s="30"/>
      <c r="G18" s="30"/>
    </row>
    <row r="19" spans="1:12" x14ac:dyDescent="0.5">
      <c r="B19" s="32"/>
      <c r="C19" s="33"/>
      <c r="D19" s="33"/>
      <c r="E19" s="33" t="str">
        <f>WKIIm!D7</f>
        <v>Nicolai</v>
      </c>
      <c r="F19" s="33"/>
      <c r="G19" s="33"/>
    </row>
    <row r="22" spans="1:12" s="21" customFormat="1" x14ac:dyDescent="0.5">
      <c r="B22" s="34" t="s">
        <v>56</v>
      </c>
      <c r="C22" s="34"/>
      <c r="D22" s="34" t="s">
        <v>57</v>
      </c>
      <c r="E22" s="34"/>
      <c r="F22" s="34" t="s">
        <v>58</v>
      </c>
      <c r="G22" s="34"/>
      <c r="H22" s="34" t="s">
        <v>59</v>
      </c>
      <c r="I22" s="34"/>
      <c r="J22" s="34" t="s">
        <v>60</v>
      </c>
      <c r="K22" s="34"/>
    </row>
    <row r="23" spans="1:12" s="20" customFormat="1" x14ac:dyDescent="0.5">
      <c r="B23" s="35" t="s">
        <v>65</v>
      </c>
      <c r="C23" s="36"/>
      <c r="D23" s="37" t="s">
        <v>64</v>
      </c>
      <c r="E23" s="36"/>
      <c r="F23" s="38" t="s">
        <v>66</v>
      </c>
      <c r="G23" s="36"/>
      <c r="H23" s="39" t="s">
        <v>67</v>
      </c>
      <c r="I23" s="36"/>
      <c r="J23" s="39" t="s">
        <v>67</v>
      </c>
      <c r="K23" s="36"/>
    </row>
    <row r="24" spans="1:12" x14ac:dyDescent="0.5">
      <c r="A24" s="19" t="s">
        <v>6</v>
      </c>
      <c r="B24" s="40" t="str">
        <f>WKIIIm!B3</f>
        <v>Nicolaischule I</v>
      </c>
      <c r="C24" s="40" t="str">
        <f>WKIIIm!C3</f>
        <v>Nicolaischule II</v>
      </c>
      <c r="D24" s="41" t="s">
        <v>30</v>
      </c>
      <c r="E24" s="41" t="str">
        <f>WKIIw!B11</f>
        <v>von Saldern</v>
      </c>
      <c r="F24" s="42" t="str">
        <f>WKIIIw!A10</f>
        <v>Nicolai I</v>
      </c>
      <c r="G24" s="42" t="str">
        <f>WKIIIw!B10</f>
        <v>Nicolai II</v>
      </c>
      <c r="H24" s="43" t="str">
        <f>WKIIm!C13</f>
        <v>Otto-Tschirch</v>
      </c>
      <c r="I24" s="43" t="str">
        <f>WKIIm!D13</f>
        <v>von Saldern</v>
      </c>
      <c r="J24" s="43" t="str">
        <f>WKIIm!N13</f>
        <v>Kirchmöser</v>
      </c>
      <c r="K24" s="43" t="str">
        <f>WKIIm!O13</f>
        <v>Dom</v>
      </c>
      <c r="L24" s="19" t="s">
        <v>87</v>
      </c>
    </row>
    <row r="25" spans="1:12" x14ac:dyDescent="0.5">
      <c r="A25" s="19" t="s">
        <v>8</v>
      </c>
      <c r="B25" s="41" t="str">
        <f>WKIIw!A12</f>
        <v>Kirchmöser</v>
      </c>
      <c r="C25" s="41" t="str">
        <f>WKIIw!B12</f>
        <v>Dom</v>
      </c>
      <c r="D25" s="41" t="str">
        <f>WKIIw!A13</f>
        <v>Otto-Tschirch</v>
      </c>
      <c r="E25" s="41" t="str">
        <f>WKIIw!B13</f>
        <v>Kirchmöser</v>
      </c>
      <c r="F25" s="42" t="str">
        <f>WKIIIw!A11</f>
        <v>von Saldern</v>
      </c>
      <c r="G25" s="42" t="str">
        <f>WKIIIw!B11</f>
        <v>Brecht</v>
      </c>
      <c r="H25" s="43" t="str">
        <f>WKIIm!C14</f>
        <v>Brecht</v>
      </c>
      <c r="I25" s="43" t="str">
        <f>WKIIm!D14</f>
        <v>Otto-Tschirch</v>
      </c>
      <c r="J25" s="43" t="str">
        <f>WKIIm!N14</f>
        <v>Nicolai</v>
      </c>
      <c r="K25" s="43" t="str">
        <f>WKIIm!O14</f>
        <v>Kirchmöser</v>
      </c>
      <c r="L25" s="19" t="s">
        <v>86</v>
      </c>
    </row>
    <row r="26" spans="1:12" x14ac:dyDescent="0.5">
      <c r="A26" s="19" t="s">
        <v>9</v>
      </c>
      <c r="B26" s="41" t="str">
        <f>WKIIw!A14</f>
        <v>von Saldern</v>
      </c>
      <c r="C26" s="41" t="str">
        <f>WKIIw!B14</f>
        <v>Dom</v>
      </c>
      <c r="D26" s="41" t="str">
        <f>WKIIw!A15</f>
        <v>Otto-Tschirch</v>
      </c>
      <c r="E26" s="41" t="str">
        <f>WKIIw!B15</f>
        <v>Dom</v>
      </c>
      <c r="F26" s="42" t="str">
        <f>WKIIIw!A12</f>
        <v>Nicolai I</v>
      </c>
      <c r="G26" s="42" t="str">
        <f>WKIIIw!B12</f>
        <v>von Saldern</v>
      </c>
      <c r="H26" s="43" t="str">
        <f>WKIIm!C15</f>
        <v>Brecht</v>
      </c>
      <c r="I26" s="43" t="str">
        <f>WKIIm!D15</f>
        <v>von Saldern</v>
      </c>
      <c r="J26" s="43" t="str">
        <f>WKIIm!N15</f>
        <v>Nicolai</v>
      </c>
      <c r="K26" s="43" t="str">
        <f>WKIIm!O15</f>
        <v>Dom</v>
      </c>
      <c r="L26" s="19" t="s">
        <v>88</v>
      </c>
    </row>
    <row r="27" spans="1:12" x14ac:dyDescent="0.5">
      <c r="A27" s="19" t="s">
        <v>61</v>
      </c>
      <c r="B27" s="41" t="str">
        <f>WKIIw!A16</f>
        <v>von Saldern</v>
      </c>
      <c r="C27" s="41" t="str">
        <f>WKIIw!B16</f>
        <v>Kirchmöser</v>
      </c>
      <c r="D27" s="42" t="str">
        <f>WKIIIw!A14</f>
        <v>Nicolai I</v>
      </c>
      <c r="E27" s="42" t="str">
        <f>WKIIIw!B14</f>
        <v>Brecht</v>
      </c>
      <c r="F27" s="42" t="str">
        <f>WKIIIw!A13</f>
        <v>Nicolai II</v>
      </c>
      <c r="G27" s="42" t="str">
        <f>WKIIIw!B13</f>
        <v>Brecht</v>
      </c>
      <c r="H27" s="43" t="str">
        <f>WKIIm!B23</f>
        <v>Brecht</v>
      </c>
      <c r="I27" s="43" t="str">
        <f>WKIIm!C23</f>
        <v>Kirchmöser</v>
      </c>
      <c r="J27" s="43" t="str">
        <f>WKIIm!B24</f>
        <v>von Saldern</v>
      </c>
      <c r="K27" s="43" t="str">
        <f>WKIIm!C24</f>
        <v>Dom</v>
      </c>
    </row>
    <row r="28" spans="1:12" x14ac:dyDescent="0.5">
      <c r="A28" s="19" t="s">
        <v>62</v>
      </c>
      <c r="B28" s="43" t="str">
        <f>WKIIm!B30</f>
        <v>Brecht</v>
      </c>
      <c r="C28" s="43" t="str">
        <f>WKIIm!C30</f>
        <v>von Saldern</v>
      </c>
      <c r="D28" s="44"/>
      <c r="E28" s="44"/>
      <c r="F28" s="42" t="str">
        <f>WKIIIw!A15</f>
        <v>Nicolai II</v>
      </c>
      <c r="G28" s="42" t="str">
        <f>WKIIIw!B15</f>
        <v>von Saldern</v>
      </c>
      <c r="H28" s="43" t="str">
        <f>WKIIm!B26</f>
        <v>Otto-Tschirch</v>
      </c>
      <c r="I28" s="43" t="str">
        <f>WKIIm!C26</f>
        <v>Nicolai</v>
      </c>
      <c r="J28" s="43" t="str">
        <f>WKIIm!B28</f>
        <v>Kirchmöser</v>
      </c>
      <c r="K28" s="43" t="str">
        <f>WKIIm!C28</f>
        <v>Dom</v>
      </c>
    </row>
    <row r="29" spans="1:12" x14ac:dyDescent="0.5">
      <c r="B29" s="50" t="s">
        <v>63</v>
      </c>
      <c r="C29" s="51"/>
      <c r="D29" s="51"/>
      <c r="E29" s="51"/>
      <c r="F29" s="51"/>
      <c r="G29" s="51"/>
      <c r="H29" s="51"/>
      <c r="I29" s="51"/>
      <c r="J29" s="51"/>
      <c r="K29" s="51"/>
    </row>
  </sheetData>
  <mergeCells count="2">
    <mergeCell ref="A1:B1"/>
    <mergeCell ref="B29:K29"/>
  </mergeCells>
  <pageMargins left="0.11811023622047245" right="0.11811023622047245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5BF50-6E13-4044-A6FE-387AE584164A}">
  <dimension ref="A1:X39"/>
  <sheetViews>
    <sheetView topLeftCell="A11" workbookViewId="0">
      <selection activeCell="D35" sqref="D35"/>
    </sheetView>
  </sheetViews>
  <sheetFormatPr baseColWidth="10" defaultRowHeight="14.25" x14ac:dyDescent="0.45"/>
  <cols>
    <col min="1" max="1" width="18.9296875" bestFit="1" customWidth="1"/>
    <col min="3" max="4" width="11.33203125" bestFit="1" customWidth="1"/>
    <col min="5" max="5" width="7.33203125" bestFit="1" customWidth="1"/>
    <col min="6" max="6" width="1.33203125" bestFit="1" customWidth="1"/>
    <col min="7" max="7" width="1.796875" bestFit="1" customWidth="1"/>
    <col min="8" max="8" width="3.06640625" customWidth="1"/>
    <col min="9" max="9" width="7.19921875" bestFit="1" customWidth="1"/>
    <col min="10" max="10" width="1.33203125" bestFit="1" customWidth="1"/>
    <col min="11" max="11" width="3.53125" customWidth="1"/>
    <col min="12" max="12" width="10.19921875" customWidth="1"/>
    <col min="13" max="13" width="8.46484375" customWidth="1"/>
    <col min="16" max="16" width="7.19921875" bestFit="1" customWidth="1"/>
    <col min="17" max="17" width="3.33203125" customWidth="1"/>
    <col min="18" max="18" width="2.19921875" customWidth="1"/>
    <col min="19" max="19" width="1.796875" bestFit="1" customWidth="1"/>
    <col min="21" max="21" width="2" customWidth="1"/>
    <col min="22" max="22" width="2.73046875" bestFit="1" customWidth="1"/>
    <col min="23" max="23" width="1.796875" bestFit="1" customWidth="1"/>
  </cols>
  <sheetData>
    <row r="1" spans="1:22" x14ac:dyDescent="0.45">
      <c r="A1" s="3" t="s">
        <v>25</v>
      </c>
    </row>
    <row r="3" spans="1:22" x14ac:dyDescent="0.45">
      <c r="A3" s="3" t="s">
        <v>0</v>
      </c>
      <c r="C3" s="3" t="s">
        <v>1</v>
      </c>
    </row>
    <row r="4" spans="1:22" x14ac:dyDescent="0.45">
      <c r="A4" t="s">
        <v>26</v>
      </c>
      <c r="C4" s="4" t="s">
        <v>2</v>
      </c>
      <c r="D4" s="4" t="s">
        <v>3</v>
      </c>
    </row>
    <row r="5" spans="1:22" x14ac:dyDescent="0.45">
      <c r="A5" t="s">
        <v>27</v>
      </c>
      <c r="C5" t="s">
        <v>30</v>
      </c>
      <c r="D5" t="s">
        <v>83</v>
      </c>
    </row>
    <row r="6" spans="1:22" x14ac:dyDescent="0.45">
      <c r="A6" t="s">
        <v>28</v>
      </c>
      <c r="C6" t="s">
        <v>27</v>
      </c>
      <c r="D6" t="s">
        <v>84</v>
      </c>
    </row>
    <row r="7" spans="1:22" x14ac:dyDescent="0.45">
      <c r="A7" t="s">
        <v>29</v>
      </c>
      <c r="C7" t="s">
        <v>82</v>
      </c>
      <c r="D7" t="s">
        <v>85</v>
      </c>
    </row>
    <row r="8" spans="1:22" x14ac:dyDescent="0.45">
      <c r="A8" t="s">
        <v>30</v>
      </c>
    </row>
    <row r="9" spans="1:22" x14ac:dyDescent="0.45">
      <c r="A9" t="s">
        <v>31</v>
      </c>
    </row>
    <row r="11" spans="1:22" x14ac:dyDescent="0.45">
      <c r="C11" s="4" t="s">
        <v>2</v>
      </c>
      <c r="N11" s="4" t="s">
        <v>3</v>
      </c>
    </row>
    <row r="12" spans="1:22" x14ac:dyDescent="0.45">
      <c r="E12" t="s">
        <v>4</v>
      </c>
      <c r="I12" t="s">
        <v>5</v>
      </c>
      <c r="P12" t="s">
        <v>4</v>
      </c>
      <c r="T12" t="s">
        <v>5</v>
      </c>
    </row>
    <row r="13" spans="1:22" x14ac:dyDescent="0.45">
      <c r="A13" t="s">
        <v>6</v>
      </c>
      <c r="C13" t="str">
        <f>C5</f>
        <v>Otto-Tschirch</v>
      </c>
      <c r="D13" t="str">
        <f>C6</f>
        <v>von Saldern</v>
      </c>
      <c r="E13">
        <v>0</v>
      </c>
      <c r="F13" t="s">
        <v>7</v>
      </c>
      <c r="G13">
        <v>2</v>
      </c>
      <c r="I13">
        <v>33</v>
      </c>
      <c r="J13" t="s">
        <v>7</v>
      </c>
      <c r="K13">
        <v>50</v>
      </c>
      <c r="N13" t="str">
        <f>D5</f>
        <v>Kirchmöser</v>
      </c>
      <c r="O13" t="str">
        <f>D6</f>
        <v>Dom</v>
      </c>
      <c r="P13">
        <v>0</v>
      </c>
      <c r="Q13" t="s">
        <v>7</v>
      </c>
      <c r="R13">
        <v>2</v>
      </c>
      <c r="T13">
        <v>38</v>
      </c>
      <c r="U13" t="s">
        <v>7</v>
      </c>
      <c r="V13">
        <v>50</v>
      </c>
    </row>
    <row r="14" spans="1:22" x14ac:dyDescent="0.45">
      <c r="A14" t="s">
        <v>8</v>
      </c>
      <c r="C14" t="str">
        <f>C7</f>
        <v>Brecht</v>
      </c>
      <c r="D14" t="str">
        <f>C5</f>
        <v>Otto-Tschirch</v>
      </c>
      <c r="E14">
        <v>2</v>
      </c>
      <c r="F14" t="s">
        <v>7</v>
      </c>
      <c r="G14">
        <v>0</v>
      </c>
      <c r="I14">
        <v>50</v>
      </c>
      <c r="J14" t="s">
        <v>7</v>
      </c>
      <c r="K14">
        <v>31</v>
      </c>
      <c r="N14" t="str">
        <f>D7</f>
        <v>Nicolai</v>
      </c>
      <c r="O14" t="str">
        <f>D5</f>
        <v>Kirchmöser</v>
      </c>
      <c r="P14">
        <v>0</v>
      </c>
      <c r="Q14" t="s">
        <v>7</v>
      </c>
      <c r="R14">
        <v>2</v>
      </c>
      <c r="T14">
        <v>31</v>
      </c>
      <c r="U14" t="s">
        <v>7</v>
      </c>
      <c r="V14">
        <v>50</v>
      </c>
    </row>
    <row r="15" spans="1:22" x14ac:dyDescent="0.45">
      <c r="A15" t="s">
        <v>9</v>
      </c>
      <c r="C15" t="str">
        <f>C7</f>
        <v>Brecht</v>
      </c>
      <c r="D15" t="str">
        <f>C6</f>
        <v>von Saldern</v>
      </c>
      <c r="E15">
        <v>2</v>
      </c>
      <c r="F15" t="s">
        <v>7</v>
      </c>
      <c r="G15">
        <v>0</v>
      </c>
      <c r="I15">
        <v>52</v>
      </c>
      <c r="J15" t="s">
        <v>7</v>
      </c>
      <c r="K15">
        <v>46</v>
      </c>
      <c r="N15" t="str">
        <f>D7</f>
        <v>Nicolai</v>
      </c>
      <c r="O15" t="str">
        <f>D6</f>
        <v>Dom</v>
      </c>
      <c r="P15">
        <v>0</v>
      </c>
      <c r="Q15" t="s">
        <v>7</v>
      </c>
      <c r="R15">
        <v>2</v>
      </c>
      <c r="T15">
        <v>32</v>
      </c>
      <c r="U15" t="s">
        <v>7</v>
      </c>
      <c r="V15">
        <v>50</v>
      </c>
    </row>
    <row r="18" spans="1:24" x14ac:dyDescent="0.45">
      <c r="C18" s="1" t="s">
        <v>32</v>
      </c>
      <c r="D18" s="1" t="s">
        <v>5</v>
      </c>
      <c r="E18" s="1" t="s">
        <v>10</v>
      </c>
      <c r="F18" s="1"/>
      <c r="G18" s="1"/>
      <c r="H18" s="1"/>
      <c r="I18" s="53" t="s">
        <v>5</v>
      </c>
      <c r="J18" s="54"/>
      <c r="K18" s="55"/>
      <c r="L18" s="1" t="s">
        <v>11</v>
      </c>
      <c r="N18" s="1" t="s">
        <v>12</v>
      </c>
      <c r="O18" s="1" t="s">
        <v>5</v>
      </c>
      <c r="P18" s="53" t="s">
        <v>4</v>
      </c>
      <c r="Q18" s="54"/>
      <c r="R18" s="54"/>
      <c r="S18" s="55"/>
      <c r="T18" s="1" t="s">
        <v>5</v>
      </c>
      <c r="U18" s="1" t="s">
        <v>11</v>
      </c>
      <c r="V18" s="1"/>
      <c r="W18" s="1"/>
      <c r="X18" s="1"/>
    </row>
    <row r="19" spans="1:24" x14ac:dyDescent="0.45">
      <c r="B19" s="2"/>
      <c r="C19" s="1" t="str">
        <f>C5</f>
        <v>Otto-Tschirch</v>
      </c>
      <c r="D19" s="1">
        <f>IF(AND(E13=2,G14=2),4,IF(AND(E13=2,OR(G14=0,G14=1)),2,IF(AND(OR(E13=0,E13=1),G14=2),2,0)))</f>
        <v>0</v>
      </c>
      <c r="E19" s="52">
        <f>SUM(E13,G14)-SUM(G13,E14)</f>
        <v>-4</v>
      </c>
      <c r="F19" s="52"/>
      <c r="G19" s="52"/>
      <c r="H19" s="52"/>
      <c r="I19" s="52">
        <f>SUM(I13,K14)-SUM(K13,I14)</f>
        <v>-36</v>
      </c>
      <c r="J19" s="52"/>
      <c r="K19" s="52"/>
      <c r="L19" s="1">
        <f>IF(AND(D19&gt;D20,D19&gt;D21),1,IF(AND(D19&gt;D20,D19&lt;D21),2,IF(AND(D19&lt;D20,D19&gt;D21,),2,3)))</f>
        <v>3</v>
      </c>
      <c r="M19" s="2"/>
      <c r="N19" s="1" t="str">
        <f>D5</f>
        <v>Kirchmöser</v>
      </c>
      <c r="O19" s="1">
        <f>IF(AND(P13=2,R14=2),4,IF(AND(P13=2,OR(R14=1,R14=0)),2,IF(AND(OR(P13=1,P13=0),R14=2),2,0)))</f>
        <v>2</v>
      </c>
      <c r="P19" s="52">
        <f>SUM(P13,R14)-SUM(R13,P14)</f>
        <v>0</v>
      </c>
      <c r="Q19" s="52"/>
      <c r="R19" s="52"/>
      <c r="S19" s="52"/>
      <c r="T19" s="1">
        <f>SUM(S13,V14)-SUM(V13,S14)</f>
        <v>0</v>
      </c>
      <c r="U19" s="52">
        <v>2</v>
      </c>
      <c r="V19" s="52"/>
      <c r="W19" s="52"/>
      <c r="X19" s="52"/>
    </row>
    <row r="20" spans="1:24" x14ac:dyDescent="0.45">
      <c r="B20" s="2"/>
      <c r="C20" s="1" t="str">
        <f>C6</f>
        <v>von Saldern</v>
      </c>
      <c r="D20" s="1">
        <f>IF(AND(G13=2,G15=2),4,IF(AND(G13=2,OR(G15=0,G15=1)),2,IF(AND(OR(G13=0,G13=1),G15=2),2,0)))</f>
        <v>2</v>
      </c>
      <c r="E20" s="52">
        <f>SUM(G13,G15)-SUM(E13,E15)</f>
        <v>0</v>
      </c>
      <c r="F20" s="52"/>
      <c r="G20" s="52"/>
      <c r="H20" s="52"/>
      <c r="I20" s="52">
        <f>SUM(K13,K15)-SUM(I13,I15)</f>
        <v>11</v>
      </c>
      <c r="J20" s="52"/>
      <c r="K20" s="52"/>
      <c r="L20" s="1">
        <f>IF(AND(D20&gt;D19,D20&gt;D21),1,IF(AND(D20&gt;D19,D20&lt;D21),2,IF(AND(D20&lt;D19,D20&gt;D21),2,3)))</f>
        <v>2</v>
      </c>
      <c r="M20" s="2"/>
      <c r="N20" s="1" t="str">
        <f>D6</f>
        <v>Dom</v>
      </c>
      <c r="O20" s="1">
        <f>IF(AND(R13=2,R15=2),4,IF(AND(R13=2,OR(R15=1,R15=0)),2,IF(AND(OR(R13=1,R13=0),R15=2),2,0)))</f>
        <v>4</v>
      </c>
      <c r="P20" s="52">
        <f>SUM(R13,R15)-SUM(P13,P15)</f>
        <v>4</v>
      </c>
      <c r="Q20" s="52"/>
      <c r="R20" s="52"/>
      <c r="S20" s="52"/>
      <c r="T20" s="1">
        <f>SUM(V13,V15)-SUM(S13,S15)</f>
        <v>100</v>
      </c>
      <c r="U20" s="52">
        <f>IF(AND(O20&gt;O19,O20&gt;O21),1,IF(AND(O20&gt;O19,O20&lt;O21),2,IF(AND(O20&lt;O19,O20&gt;O21),2,3)))</f>
        <v>1</v>
      </c>
      <c r="V20" s="52"/>
      <c r="W20" s="52"/>
      <c r="X20" s="52"/>
    </row>
    <row r="21" spans="1:24" x14ac:dyDescent="0.45">
      <c r="B21" s="2"/>
      <c r="C21" s="1" t="str">
        <f>C7</f>
        <v>Brecht</v>
      </c>
      <c r="D21" s="1">
        <f>IF(AND(E15=2,E14=2),4,IF(AND(E15=2,OR(E14=0,E14=1)),2,IF(AND(OR(E15=0,E15=1),E14=2),2,0)))</f>
        <v>4</v>
      </c>
      <c r="E21" s="52">
        <f>SUM(E15,E14)-SUM(G14,G15)</f>
        <v>4</v>
      </c>
      <c r="F21" s="52"/>
      <c r="G21" s="52"/>
      <c r="H21" s="52"/>
      <c r="I21" s="52">
        <f>SUM(I15,I14)-SUM(K14,K15)</f>
        <v>25</v>
      </c>
      <c r="J21" s="52"/>
      <c r="K21" s="52"/>
      <c r="L21" s="1">
        <f>IF(AND(D21&gt;D20,D21&gt;D19),1,IF(AND(D21&gt;D20,D21&lt;D19),2,IF(AND(D21&lt;D20,D21&gt;D19,),2,3)))</f>
        <v>1</v>
      </c>
      <c r="M21" s="2"/>
      <c r="N21" s="1" t="str">
        <f>D7</f>
        <v>Nicolai</v>
      </c>
      <c r="O21" s="1">
        <f>IF(AND(P15=2,P14=2),4,IF(AND(P15=2,OR(P14=1,P14=0)),2,IF(AND(OR(P15=1,P15=0),P14=2),2,0)))</f>
        <v>0</v>
      </c>
      <c r="P21" s="52">
        <f>SUM(P15,P14)-SUM(R14,R15)</f>
        <v>-4</v>
      </c>
      <c r="Q21" s="52"/>
      <c r="R21" s="52"/>
      <c r="S21" s="52"/>
      <c r="T21" s="1">
        <f>SUM(S15,S14)-SUM(V14,V15)</f>
        <v>-100</v>
      </c>
      <c r="U21" s="52">
        <f>IF(AND(O21&gt;O20,O21&gt;O19),1,IF(AND(O21&gt;O20,O21&lt;O19),2,IF(AND(O21&lt;O20,O21&gt;O19,),2,3)))</f>
        <v>3</v>
      </c>
      <c r="V21" s="52"/>
      <c r="W21" s="52"/>
      <c r="X21" s="52"/>
    </row>
    <row r="23" spans="1:24" x14ac:dyDescent="0.45">
      <c r="A23" t="s">
        <v>13</v>
      </c>
      <c r="B23" t="str">
        <f>IF(L19=1,C19,IF(L20=1,C20,IF(L21=1,C21,0)))</f>
        <v>Brecht</v>
      </c>
      <c r="C23" t="str">
        <f>IF(U19=2,N19,IF(U20=2,N20,IF(U21=2,N21,0)))</f>
        <v>Kirchmöser</v>
      </c>
      <c r="E23">
        <v>2</v>
      </c>
      <c r="F23" t="s">
        <v>7</v>
      </c>
      <c r="G23">
        <v>0</v>
      </c>
    </row>
    <row r="24" spans="1:24" x14ac:dyDescent="0.45">
      <c r="A24" t="s">
        <v>14</v>
      </c>
      <c r="B24" t="str">
        <f>IF(L20=2,C20,IF(L21=2,C21,IF(L19=2,C19,0)))</f>
        <v>von Saldern</v>
      </c>
      <c r="C24" t="str">
        <f>IF(U20=1,N20,IF(U21=1,N21,IF(U19=1,N19,0)))</f>
        <v>Dom</v>
      </c>
      <c r="E24">
        <v>2</v>
      </c>
      <c r="F24" t="s">
        <v>7</v>
      </c>
      <c r="G24">
        <v>0</v>
      </c>
    </row>
    <row r="26" spans="1:24" x14ac:dyDescent="0.45">
      <c r="A26" t="s">
        <v>15</v>
      </c>
      <c r="B26" t="str">
        <f>IF(L20=3,C20,IF(L19=3,C19,IF(L21=3,C21,0)))</f>
        <v>Otto-Tschirch</v>
      </c>
      <c r="C26" t="str">
        <f>IF(U20=3,N20,IF(U19=3,N19,IF(U21=3,N21,0)))</f>
        <v>Nicolai</v>
      </c>
      <c r="E26">
        <v>2</v>
      </c>
      <c r="F26" t="s">
        <v>7</v>
      </c>
      <c r="G26">
        <v>1</v>
      </c>
    </row>
    <row r="28" spans="1:24" x14ac:dyDescent="0.45">
      <c r="A28" t="s">
        <v>16</v>
      </c>
      <c r="B28" t="str">
        <f>IF(E23=1,B23,IF(E23=0,B23,IF(G23=1,C23,IF(G23=0,C23,0))))</f>
        <v>Kirchmöser</v>
      </c>
      <c r="C28" t="str">
        <f>IF(E24=1,B24,IF(E24=0,B24,IF(G24=1,C24,IF(G24=0,C24,0))))</f>
        <v>Dom</v>
      </c>
      <c r="E28">
        <v>0</v>
      </c>
      <c r="F28" t="s">
        <v>7</v>
      </c>
      <c r="G28">
        <v>2</v>
      </c>
    </row>
    <row r="30" spans="1:24" x14ac:dyDescent="0.45">
      <c r="A30" t="s">
        <v>17</v>
      </c>
      <c r="B30" t="str">
        <f>IF(E23=2,B23,IF(G23=2,C23,0))</f>
        <v>Brecht</v>
      </c>
      <c r="C30" t="str">
        <f>IF(E24=2,B24,IF(G24=2,C24,0))</f>
        <v>von Saldern</v>
      </c>
      <c r="E30">
        <v>0</v>
      </c>
      <c r="F30" t="s">
        <v>7</v>
      </c>
      <c r="G30">
        <v>2</v>
      </c>
    </row>
    <row r="32" spans="1:24" x14ac:dyDescent="0.45">
      <c r="A32" t="s">
        <v>18</v>
      </c>
    </row>
    <row r="34" spans="1:2" x14ac:dyDescent="0.45">
      <c r="A34" t="s">
        <v>19</v>
      </c>
      <c r="B34" t="str">
        <f>IF(E30=2,B30,IF(G30=2,C30,0))</f>
        <v>von Saldern</v>
      </c>
    </row>
    <row r="35" spans="1:2" x14ac:dyDescent="0.45">
      <c r="A35" t="s">
        <v>20</v>
      </c>
      <c r="B35" t="str">
        <f>IF(E30=1,B30,IF(E30=0,B30,IF(G30=1,C30,IF(G30=0,C30,0))))</f>
        <v>Brecht</v>
      </c>
    </row>
    <row r="36" spans="1:2" x14ac:dyDescent="0.45">
      <c r="A36" t="s">
        <v>21</v>
      </c>
      <c r="B36" t="str">
        <f>IF(E28=2,B28,IF(G28=2,C28,0))</f>
        <v>Dom</v>
      </c>
    </row>
    <row r="37" spans="1:2" x14ac:dyDescent="0.45">
      <c r="A37" t="s">
        <v>22</v>
      </c>
      <c r="B37" t="str">
        <f>IF(E28=1,B28,IF(E28=0,B28,IF(G28=1,C28,IF(G28=0,C28,0))))</f>
        <v>Kirchmöser</v>
      </c>
    </row>
    <row r="38" spans="1:2" x14ac:dyDescent="0.45">
      <c r="A38" t="s">
        <v>23</v>
      </c>
      <c r="B38" t="str">
        <f>IF(E26=2,B26,IF(G26=2,C26,0))</f>
        <v>Otto-Tschirch</v>
      </c>
    </row>
    <row r="39" spans="1:2" x14ac:dyDescent="0.45">
      <c r="A39" t="s">
        <v>24</v>
      </c>
      <c r="B39" t="str">
        <f>IF(E26=1,B26,IF(E26=0,B26,IF(G26=1,C26,IF(G26=0,C26,0))))</f>
        <v>Nicolai</v>
      </c>
    </row>
  </sheetData>
  <mergeCells count="14">
    <mergeCell ref="U19:X19"/>
    <mergeCell ref="I18:K18"/>
    <mergeCell ref="P18:S18"/>
    <mergeCell ref="E19:H19"/>
    <mergeCell ref="I19:K19"/>
    <mergeCell ref="P19:S19"/>
    <mergeCell ref="U20:X20"/>
    <mergeCell ref="U21:X21"/>
    <mergeCell ref="E20:H20"/>
    <mergeCell ref="I20:K20"/>
    <mergeCell ref="P20:S20"/>
    <mergeCell ref="E21:H21"/>
    <mergeCell ref="I21:K21"/>
    <mergeCell ref="P21:S2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6AD2-77DF-4107-A7F1-9CA6B98D9BAD}">
  <dimension ref="A1:Q22"/>
  <sheetViews>
    <sheetView topLeftCell="A2" workbookViewId="0">
      <selection activeCell="C16" sqref="C16"/>
    </sheetView>
  </sheetViews>
  <sheetFormatPr baseColWidth="10" defaultRowHeight="14.25" x14ac:dyDescent="0.45"/>
  <cols>
    <col min="1" max="1" width="15.73046875" bestFit="1" customWidth="1"/>
    <col min="3" max="3" width="12.33203125" bestFit="1" customWidth="1"/>
    <col min="4" max="4" width="1.33203125" bestFit="1" customWidth="1"/>
    <col min="5" max="5" width="14.73046875" bestFit="1" customWidth="1"/>
    <col min="7" max="7" width="7.19921875" bestFit="1" customWidth="1"/>
    <col min="8" max="8" width="1.33203125" bestFit="1" customWidth="1"/>
    <col min="9" max="9" width="2.73046875" bestFit="1" customWidth="1"/>
    <col min="11" max="11" width="10" bestFit="1" customWidth="1"/>
    <col min="12" max="12" width="1.33203125" bestFit="1" customWidth="1"/>
    <col min="13" max="13" width="2.73046875" bestFit="1" customWidth="1"/>
    <col min="15" max="15" width="5.59765625" bestFit="1" customWidth="1"/>
    <col min="16" max="16" width="1.33203125" bestFit="1" customWidth="1"/>
    <col min="17" max="17" width="2.73046875" bestFit="1" customWidth="1"/>
  </cols>
  <sheetData>
    <row r="1" spans="1:17" x14ac:dyDescent="0.45">
      <c r="A1" s="3" t="s">
        <v>42</v>
      </c>
    </row>
    <row r="3" spans="1:17" x14ac:dyDescent="0.45">
      <c r="A3" s="3" t="s">
        <v>0</v>
      </c>
      <c r="B3" s="3" t="s">
        <v>1</v>
      </c>
    </row>
    <row r="4" spans="1:17" x14ac:dyDescent="0.45">
      <c r="A4" t="s">
        <v>27</v>
      </c>
      <c r="B4" t="s">
        <v>44</v>
      </c>
    </row>
    <row r="5" spans="1:17" x14ac:dyDescent="0.45">
      <c r="A5" t="s">
        <v>43</v>
      </c>
      <c r="B5" t="s">
        <v>45</v>
      </c>
    </row>
    <row r="6" spans="1:17" x14ac:dyDescent="0.45">
      <c r="A6" t="s">
        <v>44</v>
      </c>
      <c r="B6" t="s">
        <v>27</v>
      </c>
    </row>
    <row r="7" spans="1:17" x14ac:dyDescent="0.45">
      <c r="A7" t="s">
        <v>45</v>
      </c>
      <c r="B7" t="s">
        <v>82</v>
      </c>
    </row>
    <row r="9" spans="1:17" x14ac:dyDescent="0.45">
      <c r="A9" t="s">
        <v>34</v>
      </c>
      <c r="C9" t="s">
        <v>4</v>
      </c>
      <c r="G9" t="s">
        <v>35</v>
      </c>
      <c r="K9" t="s">
        <v>36</v>
      </c>
      <c r="O9" t="s">
        <v>37</v>
      </c>
    </row>
    <row r="10" spans="1:17" x14ac:dyDescent="0.45">
      <c r="A10" t="str">
        <f>B4</f>
        <v>Nicolai I</v>
      </c>
      <c r="B10" t="str">
        <f>B5</f>
        <v>Nicolai II</v>
      </c>
      <c r="C10">
        <v>1</v>
      </c>
      <c r="D10" t="s">
        <v>7</v>
      </c>
      <c r="E10" s="5">
        <v>2</v>
      </c>
      <c r="G10">
        <v>21</v>
      </c>
      <c r="H10" t="s">
        <v>7</v>
      </c>
      <c r="I10">
        <v>25</v>
      </c>
      <c r="K10">
        <v>25</v>
      </c>
      <c r="L10" t="s">
        <v>7</v>
      </c>
      <c r="M10">
        <v>23</v>
      </c>
      <c r="O10">
        <v>11</v>
      </c>
      <c r="P10" t="s">
        <v>7</v>
      </c>
      <c r="Q10">
        <v>15</v>
      </c>
    </row>
    <row r="11" spans="1:17" x14ac:dyDescent="0.45">
      <c r="A11" t="str">
        <f>B6</f>
        <v>von Saldern</v>
      </c>
      <c r="B11" t="str">
        <f>B7</f>
        <v>Brecht</v>
      </c>
      <c r="C11">
        <v>2</v>
      </c>
      <c r="D11" t="s">
        <v>7</v>
      </c>
      <c r="E11" s="5">
        <v>0</v>
      </c>
      <c r="G11">
        <v>25</v>
      </c>
      <c r="H11" t="s">
        <v>7</v>
      </c>
      <c r="I11">
        <v>20</v>
      </c>
      <c r="K11">
        <v>25</v>
      </c>
      <c r="L11" t="s">
        <v>7</v>
      </c>
      <c r="M11">
        <v>13</v>
      </c>
      <c r="O11">
        <v>0</v>
      </c>
      <c r="P11" t="s">
        <v>7</v>
      </c>
      <c r="Q11">
        <v>0</v>
      </c>
    </row>
    <row r="12" spans="1:17" x14ac:dyDescent="0.45">
      <c r="A12" t="str">
        <f>B4</f>
        <v>Nicolai I</v>
      </c>
      <c r="B12" t="str">
        <f>B6</f>
        <v>von Saldern</v>
      </c>
      <c r="C12">
        <v>0</v>
      </c>
      <c r="D12" t="s">
        <v>7</v>
      </c>
      <c r="E12" s="5">
        <v>2</v>
      </c>
      <c r="G12">
        <v>13</v>
      </c>
      <c r="H12" t="s">
        <v>7</v>
      </c>
      <c r="I12">
        <v>25</v>
      </c>
      <c r="K12">
        <v>18</v>
      </c>
      <c r="L12" t="s">
        <v>7</v>
      </c>
      <c r="M12">
        <v>25</v>
      </c>
      <c r="O12">
        <v>0</v>
      </c>
      <c r="P12" t="s">
        <v>7</v>
      </c>
      <c r="Q12">
        <v>0</v>
      </c>
    </row>
    <row r="13" spans="1:17" x14ac:dyDescent="0.45">
      <c r="A13" t="str">
        <f>B5</f>
        <v>Nicolai II</v>
      </c>
      <c r="B13" t="str">
        <f>B7</f>
        <v>Brecht</v>
      </c>
      <c r="C13">
        <v>0</v>
      </c>
      <c r="D13" t="s">
        <v>7</v>
      </c>
      <c r="E13" s="5">
        <v>2</v>
      </c>
      <c r="G13">
        <v>19</v>
      </c>
      <c r="H13" t="s">
        <v>7</v>
      </c>
      <c r="I13">
        <v>25</v>
      </c>
      <c r="K13">
        <v>16</v>
      </c>
      <c r="L13" t="s">
        <v>7</v>
      </c>
      <c r="M13">
        <v>25</v>
      </c>
      <c r="O13">
        <v>0</v>
      </c>
      <c r="P13" t="s">
        <v>7</v>
      </c>
      <c r="Q13">
        <v>0</v>
      </c>
    </row>
    <row r="14" spans="1:17" x14ac:dyDescent="0.45">
      <c r="A14" t="str">
        <f>B4</f>
        <v>Nicolai I</v>
      </c>
      <c r="B14" t="str">
        <f>B7</f>
        <v>Brecht</v>
      </c>
      <c r="C14">
        <v>0</v>
      </c>
      <c r="D14" t="s">
        <v>7</v>
      </c>
      <c r="E14" s="5">
        <v>2</v>
      </c>
      <c r="G14">
        <v>24</v>
      </c>
      <c r="H14" t="s">
        <v>7</v>
      </c>
      <c r="I14">
        <v>26</v>
      </c>
      <c r="K14">
        <v>20</v>
      </c>
      <c r="L14" t="s">
        <v>7</v>
      </c>
      <c r="M14">
        <v>25</v>
      </c>
      <c r="O14">
        <v>0</v>
      </c>
      <c r="P14" t="s">
        <v>7</v>
      </c>
      <c r="Q14">
        <v>0</v>
      </c>
    </row>
    <row r="15" spans="1:17" x14ac:dyDescent="0.45">
      <c r="A15" t="str">
        <f>B5</f>
        <v>Nicolai II</v>
      </c>
      <c r="B15" t="str">
        <f>B6</f>
        <v>von Saldern</v>
      </c>
      <c r="C15">
        <v>1</v>
      </c>
      <c r="D15" t="s">
        <v>7</v>
      </c>
      <c r="E15" s="5">
        <v>2</v>
      </c>
      <c r="G15">
        <v>16</v>
      </c>
      <c r="H15" t="s">
        <v>7</v>
      </c>
      <c r="I15">
        <v>25</v>
      </c>
      <c r="K15">
        <v>25</v>
      </c>
      <c r="L15" t="s">
        <v>7</v>
      </c>
      <c r="M15">
        <v>23</v>
      </c>
      <c r="O15">
        <v>10</v>
      </c>
      <c r="P15" t="s">
        <v>7</v>
      </c>
      <c r="Q15">
        <v>15</v>
      </c>
    </row>
    <row r="18" spans="1:6" x14ac:dyDescent="0.45">
      <c r="A18" s="1" t="s">
        <v>38</v>
      </c>
      <c r="B18" s="1" t="s">
        <v>5</v>
      </c>
      <c r="C18" s="53" t="s">
        <v>39</v>
      </c>
      <c r="D18" s="55"/>
      <c r="E18" s="1" t="s">
        <v>40</v>
      </c>
      <c r="F18" s="1" t="s">
        <v>11</v>
      </c>
    </row>
    <row r="19" spans="1:6" x14ac:dyDescent="0.45">
      <c r="A19" s="1" t="str">
        <f>B4</f>
        <v>Nicolai I</v>
      </c>
      <c r="B19" s="1">
        <f>IF(AND(C10=2,C12=2,C14=2),6,IF(AND(C10=2,C12=2,OR(C14=1,C14=0)),4,IF(AND(C10=2,C14=2,OR(C12=1,C12=0)),4,IF(AND(C12=2,C14=2,OR(C10=1,C10=0)),4,IF(AND(C10=2,OR(C12=1,C12=0,),OR(C14=1,C14=0)),2,IF(AND(C12=2,OR(C10=1,C10=0),OR(C14=1,C14=0)),2,IF(AND(C14=2,OR(C10=1,C10=0),OR(C12=1,C12=0)),2,0)))))))</f>
        <v>0</v>
      </c>
      <c r="C19" s="53">
        <f>(C10+C12+C14)-(E10+E12+E14)</f>
        <v>-5</v>
      </c>
      <c r="D19" s="55"/>
      <c r="E19" s="1">
        <f>SUM(G12,G10,G14,K14,K12,K10,O10,O12,O14)-SUM(I10,I12,I14,M10,M12,M14,Q10,Q12,Q14)</f>
        <v>-32</v>
      </c>
      <c r="F19" s="1">
        <f>IF(AND(B19&gt;B20,B19&gt;B21&gt;B22),1,IF(AND(B19&gt;B20,B19&lt;B21,B19&gt;B22),2,IF(AND(B19&lt;B20,B19&gt;B21,B19&gt;B22),2,IF(AND(B19&lt;B22,B19&gt;B20,B19&gt;B21,),2,IF(AND(B19&gt;B20,B19&lt;B21,B19&lt;B22),3,IF(AND(B19&lt;B20,B19&lt;B21,B19&gt;B22),3,IF(AND(B19&lt;B20,B19&gt;B21,B19&lt;B22),3,4)))))))</f>
        <v>4</v>
      </c>
    </row>
    <row r="20" spans="1:6" x14ac:dyDescent="0.45">
      <c r="A20" s="1" t="str">
        <f>B5</f>
        <v>Nicolai II</v>
      </c>
      <c r="B20" s="1">
        <f>IF(AND(E10=2,C13=2,C15=2),6,IF(AND(E10=2,C13=2,OR(C15=1,C15=0)),4,IF(AND(E10=2,C15=2,OR(C13=1,C13=0)),4,IF(AND(C13=2,C15=2,OR(E10=1,E10=0)),4,IF(AND(E10=2,OR(C13=1,C13=0,),OR(C15=1,C15=0)),2,IF(AND(C13=2,OR(E10=1,E10=0),OR(C15=1,C15=0)),2,IF(AND(C15=2,OR(E10=1,E10=0),OR(C13=1,C13=0)),2,0)))))))</f>
        <v>2</v>
      </c>
      <c r="C20" s="53">
        <f>(E10+C13+C15)-(C10+E13+E15)</f>
        <v>-2</v>
      </c>
      <c r="D20" s="55"/>
      <c r="E20" s="1">
        <f>SUM(I10,M10,Q10,G13,K13,O13,G15,K15,O15)-SUM(G10,K10,O10,I13,M13,Q13,I15,M15,Q15)</f>
        <v>-21</v>
      </c>
      <c r="F20" s="1">
        <f>IF(AND(B20&gt;B21,B20&gt;B22,B20&gt;B19),1,IF(AND(B20&gt;B21,B20&lt;B22,B20&gt;B19),2,IF(AND(B20&lt;B21,B20&gt;B22,B20&gt;B19),2,IF(AND(B20&lt;B19,B20&gt;B21,B20&gt;B22),2,IF(AND(B20&gt;B21,B20&lt;B22,B20&lt;B19),3,IF(AND(B20&lt;B21,B20&lt;B22,B20&gt;B19),3,IF(AND(B20&lt;B21,B20&gt;B22,B20&lt;B19),3,4)))))))</f>
        <v>3</v>
      </c>
    </row>
    <row r="21" spans="1:6" x14ac:dyDescent="0.45">
      <c r="A21" s="1" t="str">
        <f>B6</f>
        <v>von Saldern</v>
      </c>
      <c r="B21" s="1">
        <f>IF(AND(C11=2,E12=2,E15=2),6,IF(AND(C11=2,E12=2,OR(E15=1,E15=0)),4,IF(AND(C11=2,E15=2,OR(E12=1,E12=0)),4,IF(AND(E12=2,E15=2,OR(C11=1,C11=0)),4,IF(AND(C11=2,OR(E12=1,E12=0,),OR(E15=1,E15=0)),2,IF(AND(E12=2,OR(C11=1,C11=0),OR(E15=1,E15=0)),2,IF(AND(E15=2,OR(C11=1,C11=0),OR(E12=1,E12=0)),2,0)))))))</f>
        <v>6</v>
      </c>
      <c r="C21" s="53">
        <f>(C11+E12+E15)-(E11+C12+C15)</f>
        <v>5</v>
      </c>
      <c r="D21" s="55"/>
      <c r="E21" s="1">
        <f>SUM(K11,G11,O11,I12,M12,Q12,I15,M15,Q15)-SUM(I11,M11,Q11,G12,K12,O12,G15,K15,O15)</f>
        <v>48</v>
      </c>
      <c r="F21" s="1">
        <f>IF(AND(B21&gt;B22,B21&gt;B20,B21&gt;B19),1,IF(AND(B21&gt;B22,B21&lt;B20,B21&gt;B19),2,IF(AND(B21&lt;B22,B21&gt;B20,B21&gt;B19),2,IF(AND(B21&lt;B20,B21&gt;B22,B21&gt;B19),2,IF(AND(B21&gt;B22,B21&lt;B20,B21&lt;B19),3,IF(AND(B21&lt;B22,B21&lt;B20,B21&gt;B19),3,IF(AND(B21&lt;B22,B21&gt;B20,B21&lt;B19),3,4)))))))</f>
        <v>1</v>
      </c>
    </row>
    <row r="22" spans="1:6" x14ac:dyDescent="0.45">
      <c r="A22" s="1" t="str">
        <f>B7</f>
        <v>Brecht</v>
      </c>
      <c r="B22" s="1">
        <f>IF(AND(E11=2,E13=2,E14=2),6,IF(AND(E11=2,E13=2,OR(E14=1,E14=0)),4,IF(AND(E11=2,E14=2,OR(E13=1,E13=0)),4,IF(AND(E13=2,E14=2,OR(E11=1,E11=0)),4,IF(AND(E11=2,OR(E13=1,E13=0,),OR(E14=1,E14=0)),2,IF(AND(E13=2,OR(E11=1,E11=0),OR(E14=1,E14=0)),2,IF(AND(E14=2,OR(E11=1,E11=0),OR(E13=1,E13=0)),2,0)))))))</f>
        <v>4</v>
      </c>
      <c r="C22" s="53">
        <f>(E14+E13+E11)-(C11+C13+C14)</f>
        <v>2</v>
      </c>
      <c r="D22" s="55"/>
      <c r="E22" s="1">
        <f>SUM(I14,I13,M13,M14,Q14,Q13,I11,M11,Q11)-SUM(G11,G13,G14,K11,K13,K14,O11,O13,O14)</f>
        <v>5</v>
      </c>
      <c r="F22" s="1">
        <f>IF(AND(B22&gt;B21,B22&gt;B20,B21&gt;B19),1,IF(AND(B22&gt;B21,B22&lt;B20,B22&gt;B19),2,IF(AND(B22&lt;B21,B22&gt;B20,B22&gt;B19),2,IF(AND(B22&lt;B19,B22&gt;B21,B22&gt;B20),2,IF(AND(B22&gt;B21,B22&lt;B20,B22&lt;B19),3,IF(AND(B22&lt;B21,B22&lt;B20,B22&gt;B19),3,IF(AND(B22&lt;B21,B22&gt;B20,B22&lt;B19),3,4)))))))</f>
        <v>2</v>
      </c>
    </row>
  </sheetData>
  <mergeCells count="5">
    <mergeCell ref="C18:D18"/>
    <mergeCell ref="C19:D19"/>
    <mergeCell ref="C20:D20"/>
    <mergeCell ref="C21:D21"/>
    <mergeCell ref="C22:D2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E9696-1CDC-4E65-ABF4-3E74EE8D29C5}">
  <dimension ref="A1:I6"/>
  <sheetViews>
    <sheetView workbookViewId="0">
      <selection activeCell="D69" sqref="D69"/>
    </sheetView>
  </sheetViews>
  <sheetFormatPr baseColWidth="10" defaultRowHeight="14.25" x14ac:dyDescent="0.45"/>
  <cols>
    <col min="2" max="2" width="12.59765625" bestFit="1" customWidth="1"/>
    <col min="3" max="3" width="13.19921875" bestFit="1" customWidth="1"/>
    <col min="4" max="4" width="5.19921875" bestFit="1" customWidth="1"/>
    <col min="5" max="5" width="1.33203125" bestFit="1" customWidth="1"/>
    <col min="6" max="6" width="1.796875" bestFit="1" customWidth="1"/>
    <col min="7" max="7" width="6.53125" bestFit="1" customWidth="1"/>
    <col min="8" max="8" width="1.33203125" bestFit="1" customWidth="1"/>
    <col min="9" max="9" width="2.73046875" bestFit="1" customWidth="1"/>
  </cols>
  <sheetData>
    <row r="1" spans="1:9" x14ac:dyDescent="0.45">
      <c r="A1" s="3" t="s">
        <v>46</v>
      </c>
    </row>
    <row r="2" spans="1:9" x14ac:dyDescent="0.45">
      <c r="D2" t="s">
        <v>4</v>
      </c>
      <c r="G2" t="s">
        <v>5</v>
      </c>
    </row>
    <row r="3" spans="1:9" x14ac:dyDescent="0.45">
      <c r="A3" t="s">
        <v>6</v>
      </c>
      <c r="B3" t="s">
        <v>47</v>
      </c>
      <c r="C3" t="s">
        <v>48</v>
      </c>
      <c r="D3">
        <v>2</v>
      </c>
      <c r="E3" t="s">
        <v>7</v>
      </c>
      <c r="F3">
        <v>0</v>
      </c>
      <c r="G3">
        <v>25</v>
      </c>
      <c r="H3" t="s">
        <v>7</v>
      </c>
      <c r="I3">
        <v>15</v>
      </c>
    </row>
    <row r="4" spans="1:9" x14ac:dyDescent="0.45">
      <c r="G4">
        <v>25</v>
      </c>
      <c r="I4">
        <v>14</v>
      </c>
    </row>
    <row r="5" spans="1:9" x14ac:dyDescent="0.45">
      <c r="A5" t="s">
        <v>49</v>
      </c>
    </row>
    <row r="6" spans="1:9" x14ac:dyDescent="0.45">
      <c r="A6" t="s">
        <v>50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8198-EB47-4B50-9FCD-8D1F26764E09}">
  <dimension ref="A1:Q23"/>
  <sheetViews>
    <sheetView workbookViewId="0">
      <selection activeCell="M16" sqref="M16"/>
    </sheetView>
  </sheetViews>
  <sheetFormatPr baseColWidth="10" defaultRowHeight="14.25" x14ac:dyDescent="0.45"/>
  <cols>
    <col min="1" max="1" width="15.73046875" bestFit="1" customWidth="1"/>
    <col min="2" max="2" width="11.33203125" bestFit="1" customWidth="1"/>
    <col min="3" max="3" width="12.33203125" bestFit="1" customWidth="1"/>
    <col min="4" max="4" width="1.33203125" bestFit="1" customWidth="1"/>
    <col min="5" max="5" width="14.73046875" bestFit="1" customWidth="1"/>
    <col min="7" max="7" width="7.19921875" bestFit="1" customWidth="1"/>
    <col min="8" max="8" width="1.33203125" bestFit="1" customWidth="1"/>
    <col min="9" max="9" width="2.73046875" bestFit="1" customWidth="1"/>
    <col min="11" max="11" width="10" bestFit="1" customWidth="1"/>
    <col min="12" max="12" width="1.33203125" bestFit="1" customWidth="1"/>
    <col min="13" max="13" width="2.73046875" bestFit="1" customWidth="1"/>
    <col min="15" max="15" width="5.59765625" bestFit="1" customWidth="1"/>
    <col min="16" max="16" width="1.33203125" bestFit="1" customWidth="1"/>
    <col min="17" max="17" width="1.796875" bestFit="1" customWidth="1"/>
  </cols>
  <sheetData>
    <row r="1" spans="1:17" x14ac:dyDescent="0.45">
      <c r="A1" t="s">
        <v>33</v>
      </c>
    </row>
    <row r="2" spans="1:17" x14ac:dyDescent="0.45">
      <c r="A2" s="3" t="s">
        <v>41</v>
      </c>
    </row>
    <row r="4" spans="1:17" x14ac:dyDescent="0.45">
      <c r="A4" s="3" t="s">
        <v>0</v>
      </c>
      <c r="B4" s="3" t="s">
        <v>1</v>
      </c>
    </row>
    <row r="5" spans="1:17" x14ac:dyDescent="0.45">
      <c r="A5" t="s">
        <v>26</v>
      </c>
      <c r="B5" t="s">
        <v>30</v>
      </c>
    </row>
    <row r="6" spans="1:17" x14ac:dyDescent="0.45">
      <c r="A6" t="s">
        <v>27</v>
      </c>
      <c r="B6" t="s">
        <v>27</v>
      </c>
    </row>
    <row r="7" spans="1:17" x14ac:dyDescent="0.45">
      <c r="A7" t="s">
        <v>29</v>
      </c>
      <c r="B7" t="s">
        <v>83</v>
      </c>
    </row>
    <row r="8" spans="1:17" x14ac:dyDescent="0.45">
      <c r="A8" t="s">
        <v>30</v>
      </c>
      <c r="B8" t="s">
        <v>84</v>
      </c>
    </row>
    <row r="10" spans="1:17" x14ac:dyDescent="0.45">
      <c r="A10" t="s">
        <v>34</v>
      </c>
      <c r="C10" t="s">
        <v>4</v>
      </c>
      <c r="G10" t="s">
        <v>35</v>
      </c>
      <c r="K10" t="s">
        <v>36</v>
      </c>
      <c r="O10" t="s">
        <v>37</v>
      </c>
    </row>
    <row r="11" spans="1:17" x14ac:dyDescent="0.45">
      <c r="A11" t="str">
        <f>B5</f>
        <v>Otto-Tschirch</v>
      </c>
      <c r="B11" t="str">
        <f>B6</f>
        <v>von Saldern</v>
      </c>
      <c r="C11">
        <v>0</v>
      </c>
      <c r="D11" t="s">
        <v>7</v>
      </c>
      <c r="E11" s="5">
        <v>2</v>
      </c>
      <c r="G11">
        <v>16</v>
      </c>
      <c r="H11" t="s">
        <v>7</v>
      </c>
      <c r="I11">
        <v>25</v>
      </c>
      <c r="K11">
        <v>13</v>
      </c>
      <c r="L11" t="s">
        <v>7</v>
      </c>
      <c r="M11">
        <v>25</v>
      </c>
      <c r="O11">
        <v>0</v>
      </c>
      <c r="P11" t="s">
        <v>7</v>
      </c>
      <c r="Q11">
        <v>0</v>
      </c>
    </row>
    <row r="12" spans="1:17" x14ac:dyDescent="0.45">
      <c r="A12" t="str">
        <f>B7</f>
        <v>Kirchmöser</v>
      </c>
      <c r="B12" t="str">
        <f>B8</f>
        <v>Dom</v>
      </c>
      <c r="C12">
        <v>0</v>
      </c>
      <c r="D12" t="s">
        <v>7</v>
      </c>
      <c r="E12" s="5">
        <v>2</v>
      </c>
      <c r="G12">
        <v>23</v>
      </c>
      <c r="H12" t="s">
        <v>7</v>
      </c>
      <c r="I12">
        <v>25</v>
      </c>
      <c r="K12">
        <v>16</v>
      </c>
      <c r="L12" t="s">
        <v>7</v>
      </c>
      <c r="M12">
        <v>25</v>
      </c>
      <c r="O12">
        <v>0</v>
      </c>
      <c r="P12" t="s">
        <v>7</v>
      </c>
      <c r="Q12">
        <v>0</v>
      </c>
    </row>
    <row r="13" spans="1:17" x14ac:dyDescent="0.45">
      <c r="A13" t="str">
        <f>B5</f>
        <v>Otto-Tschirch</v>
      </c>
      <c r="B13" t="str">
        <f>B7</f>
        <v>Kirchmöser</v>
      </c>
      <c r="C13">
        <v>0</v>
      </c>
      <c r="D13" t="s">
        <v>7</v>
      </c>
      <c r="E13" s="5">
        <v>2</v>
      </c>
      <c r="G13">
        <v>16</v>
      </c>
      <c r="H13" t="s">
        <v>7</v>
      </c>
      <c r="I13">
        <v>25</v>
      </c>
      <c r="K13">
        <v>21</v>
      </c>
      <c r="L13" t="s">
        <v>7</v>
      </c>
      <c r="M13">
        <v>25</v>
      </c>
      <c r="O13">
        <v>0</v>
      </c>
      <c r="P13" t="s">
        <v>7</v>
      </c>
      <c r="Q13">
        <v>0</v>
      </c>
    </row>
    <row r="14" spans="1:17" x14ac:dyDescent="0.45">
      <c r="A14" t="str">
        <f>B6</f>
        <v>von Saldern</v>
      </c>
      <c r="B14" t="str">
        <f>B8</f>
        <v>Dom</v>
      </c>
      <c r="C14">
        <v>2</v>
      </c>
      <c r="D14" t="s">
        <v>7</v>
      </c>
      <c r="E14" s="5">
        <v>1</v>
      </c>
      <c r="G14">
        <v>25</v>
      </c>
      <c r="H14" t="s">
        <v>7</v>
      </c>
      <c r="I14">
        <v>6</v>
      </c>
      <c r="K14">
        <v>24</v>
      </c>
      <c r="L14" t="s">
        <v>7</v>
      </c>
      <c r="M14">
        <v>26</v>
      </c>
      <c r="O14">
        <v>15</v>
      </c>
      <c r="P14" t="s">
        <v>7</v>
      </c>
      <c r="Q14">
        <v>2</v>
      </c>
    </row>
    <row r="15" spans="1:17" x14ac:dyDescent="0.45">
      <c r="A15" t="str">
        <f>B5</f>
        <v>Otto-Tschirch</v>
      </c>
      <c r="B15" t="str">
        <f>B8</f>
        <v>Dom</v>
      </c>
      <c r="C15">
        <v>0</v>
      </c>
      <c r="D15" t="s">
        <v>7</v>
      </c>
      <c r="E15" s="5">
        <v>2</v>
      </c>
      <c r="G15">
        <v>22</v>
      </c>
      <c r="H15" t="s">
        <v>7</v>
      </c>
      <c r="I15">
        <v>25</v>
      </c>
      <c r="K15">
        <v>14</v>
      </c>
      <c r="L15" t="s">
        <v>7</v>
      </c>
      <c r="M15">
        <v>25</v>
      </c>
      <c r="O15">
        <v>0</v>
      </c>
      <c r="P15" t="s">
        <v>7</v>
      </c>
      <c r="Q15">
        <v>0</v>
      </c>
    </row>
    <row r="16" spans="1:17" x14ac:dyDescent="0.45">
      <c r="A16" t="str">
        <f>B6</f>
        <v>von Saldern</v>
      </c>
      <c r="B16" t="str">
        <f>B7</f>
        <v>Kirchmöser</v>
      </c>
      <c r="C16">
        <v>2</v>
      </c>
      <c r="D16" t="s">
        <v>7</v>
      </c>
      <c r="E16" s="5">
        <v>0</v>
      </c>
      <c r="G16">
        <v>25</v>
      </c>
      <c r="H16" t="s">
        <v>7</v>
      </c>
      <c r="I16">
        <v>19</v>
      </c>
      <c r="K16">
        <v>25</v>
      </c>
      <c r="L16" t="s">
        <v>7</v>
      </c>
      <c r="M16">
        <v>14</v>
      </c>
      <c r="O16">
        <v>0</v>
      </c>
      <c r="P16" t="s">
        <v>7</v>
      </c>
      <c r="Q16">
        <v>0</v>
      </c>
    </row>
    <row r="19" spans="1:6" x14ac:dyDescent="0.45">
      <c r="A19" s="1" t="s">
        <v>38</v>
      </c>
      <c r="B19" s="1" t="s">
        <v>5</v>
      </c>
      <c r="C19" s="53" t="s">
        <v>39</v>
      </c>
      <c r="D19" s="55"/>
      <c r="E19" s="1" t="s">
        <v>40</v>
      </c>
      <c r="F19" s="1" t="s">
        <v>11</v>
      </c>
    </row>
    <row r="20" spans="1:6" x14ac:dyDescent="0.45">
      <c r="A20" s="1" t="str">
        <f>B5</f>
        <v>Otto-Tschirch</v>
      </c>
      <c r="B20" s="1">
        <f>IF(AND(C11=2,C13=2,C15=2),6,IF(AND(C11=2,C13=2,OR(C15=1,C15=0)),4,IF(AND(C11=2,C15=2,OR(C13=1,C13=0)),4,IF(AND(C13=2,C15=2,OR(C11=1,C11=0)),4,IF(AND(C11=2,OR(C13=1,C13=0,),OR(C15=1,C15=0)),2,IF(AND(C13=2,OR(C11=1,C11=0),OR(C15=1,C15=0)),2,IF(AND(C15=2,OR(C11=1,C11=0),OR(C13=1,C13=0)),2,0)))))))</f>
        <v>0</v>
      </c>
      <c r="C20" s="53">
        <f>(C11+C13+C15)-(E11+E13+E15)</f>
        <v>-6</v>
      </c>
      <c r="D20" s="55"/>
      <c r="E20" s="1">
        <f>SUM(G13,G11,G15,K15,K13,K11,O11,O13,O15)-SUM(I11,I13,I15,M11,M13,M15,Q11,Q13,Q15)</f>
        <v>-48</v>
      </c>
      <c r="F20" s="1">
        <f>IF(AND(B20&gt;B21,B20&gt;B22&gt;B23),1,IF(AND(B20&gt;B21,B20&lt;B22,B20&gt;B23),2,IF(AND(B20&lt;B21,B20&gt;B22,B20&gt;B23),2,IF(AND(B20&lt;B23,B20&gt;B21,B20&gt;B22,),2,IF(AND(B20&gt;B21,B20&lt;B22,B20&lt;B23),3,IF(AND(B20&lt;B21,B20&lt;B22,B20&gt;B23),3,IF(AND(B20&lt;B21,B20&gt;B22,B20&lt;B23),3,4)))))))</f>
        <v>4</v>
      </c>
    </row>
    <row r="21" spans="1:6" x14ac:dyDescent="0.45">
      <c r="A21" s="1" t="str">
        <f>B6</f>
        <v>von Saldern</v>
      </c>
      <c r="B21" s="1">
        <f>IF(AND(E11=2,C14=2,C16=2),6,IF(AND(E11=2,C14=2,OR(C16=1,C16=0)),4,IF(AND(E11=2,C16=2,OR(C14=1,C14=0)),4,IF(AND(C14=2,C16=2,OR(E11=1,E11=0)),4,IF(AND(E11=2,OR(C14=1,C14=0,),OR(C16=1,C16=0)),2,IF(AND(C14=2,OR(E11=1,E11=0),OR(C16=1,C16=0)),2,IF(AND(C16=2,OR(E11=1,E11=0),OR(C14=1,C14=0)),2,0)))))))</f>
        <v>6</v>
      </c>
      <c r="C21" s="53">
        <f>(E11+C14+C16)-(C11+E14+E16)</f>
        <v>5</v>
      </c>
      <c r="D21" s="55"/>
      <c r="E21" s="1">
        <f>SUM(I11,M11,Q11,G14,K14,O14,G16,K16,O16)-SUM(G11,K11,O11,I14,M14,Q14,I16,M16,Q16)</f>
        <v>68</v>
      </c>
      <c r="F21" s="1">
        <f>IF(AND(B21&gt;B22,B21&gt;B23,B21&gt;B20),1,IF(AND(B21&gt;B22,B21&lt;B23,B21&gt;B20),2,IF(AND(B21&lt;B22,B21&gt;B23,B21&gt;B20),2,IF(AND(B21&lt;B20,B21&gt;B22,B21&gt;B23),2,IF(AND(B21&gt;B22,B21&lt;B23,B21&lt;B20),3,IF(AND(B21&lt;B22,B21&lt;B23,B21&gt;B20),3,IF(AND(B21&lt;B22,B21&gt;B23,B21&lt;B20),3,4)))))))</f>
        <v>1</v>
      </c>
    </row>
    <row r="22" spans="1:6" x14ac:dyDescent="0.45">
      <c r="A22" s="1" t="str">
        <f>B7</f>
        <v>Kirchmöser</v>
      </c>
      <c r="B22" s="1">
        <f>IF(AND(C12=2,E13=2,E16=2),6,IF(AND(C12=2,E13=2,OR(E16=1,E16=0)),4,IF(AND(C12=2,E16=2,OR(E13=1,E13=0)),4,IF(AND(E13=2,E16=2,OR(C12=1,C12=0)),4,IF(AND(C12=2,OR(E13=1,E13=0,),OR(E16=1,E16=0)),2,IF(AND(E13=2,OR(C12=1,C12=0),OR(E16=1,E16=0)),2,IF(AND(E16=2,OR(C12=1,C12=0),OR(E13=1,E13=0)),2,0)))))))</f>
        <v>2</v>
      </c>
      <c r="C22" s="53">
        <f>(C12+E13+E16)-(E12+C13+C16)</f>
        <v>-2</v>
      </c>
      <c r="D22" s="55"/>
      <c r="E22" s="1">
        <f>SUM(K12,G12,O12,I13,M13,Q13,I16,M16,Q16)-SUM(I12,M12,Q12,G13,K13,O13,G16,K16,O16)</f>
        <v>-15</v>
      </c>
      <c r="F22" s="1">
        <f>IF(AND(B22&gt;B23,B22&gt;B21,B22&gt;B20),1,IF(AND(B22&gt;B23,B22&lt;B21,B22&gt;B20),2,IF(AND(B22&lt;B23,B22&gt;B21,B22&gt;B20),2,IF(AND(B22&lt;B21,B22&gt;B23,B22&gt;B20),2,IF(AND(B22&gt;B23,B22&lt;B21,B22&lt;B20),3,IF(AND(B22&lt;B23,B22&lt;B21,B22&gt;B20),3,IF(AND(B22&lt;B23,B22&gt;B21,B22&lt;B20),3,4)))))))</f>
        <v>3</v>
      </c>
    </row>
    <row r="23" spans="1:6" x14ac:dyDescent="0.45">
      <c r="A23" s="1" t="str">
        <f>B8</f>
        <v>Dom</v>
      </c>
      <c r="B23" s="1">
        <f>IF(AND(E12=2,E14=2,E15=2),6,IF(AND(E12=2,E14=2,OR(E15=1,E15=0)),4,IF(AND(E12=2,E15=2,OR(E14=1,E14=0)),4,IF(AND(E14=2,E15=2,OR(E12=1,E12=0)),4,IF(AND(E12=2,OR(E14=1,E14=0,),OR(E15=1,E15=0)),2,IF(AND(E14=2,OR(E12=1,E12=0),OR(E15=1,E15=0)),2,IF(AND(E15=2,OR(E12=1,E12=0),OR(E14=1,E14=0)),2,0)))))))</f>
        <v>4</v>
      </c>
      <c r="C23" s="53">
        <f>(E15+E14+E12)-(C12+C14+C15)</f>
        <v>3</v>
      </c>
      <c r="D23" s="55"/>
      <c r="E23" s="1">
        <f>SUM(I15,I14,M14,M15,Q15,Q14,I12,M12,Q12)-SUM(G12,G14,G15,K12,K14,K15,O12,O14,O15)</f>
        <v>-5</v>
      </c>
      <c r="F23" s="1">
        <f>IF(AND(B23&gt;B22,B23&gt;B21,B22&gt;B20),1,IF(AND(B23&gt;B22,B23&lt;B21,B23&gt;B20),2,IF(AND(B23&lt;B22,B23&gt;B21,B23&gt;B20),2,IF(AND(B23&lt;B20,B23&gt;B22,B23&gt;B21),2,IF(AND(B23&gt;B22,B23&lt;B21,B23&lt;B20),3,IF(AND(B23&lt;B22,B23&lt;B21,B23&gt;B20),3,IF(AND(B23&lt;B22,B23&gt;B21,B23&lt;B20),3,4)))))))</f>
        <v>2</v>
      </c>
    </row>
  </sheetData>
  <mergeCells count="5">
    <mergeCell ref="C19:D19"/>
    <mergeCell ref="C20:D20"/>
    <mergeCell ref="C21:D21"/>
    <mergeCell ref="C22:D22"/>
    <mergeCell ref="C23:D2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160CB-CF34-4AB6-94A8-EB2FCBFA21AA}">
  <dimension ref="A6:L28"/>
  <sheetViews>
    <sheetView workbookViewId="0">
      <selection activeCell="J20" sqref="J20"/>
    </sheetView>
  </sheetViews>
  <sheetFormatPr baseColWidth="10" defaultRowHeight="14.25" x14ac:dyDescent="0.45"/>
  <cols>
    <col min="2" max="2" width="14.06640625" customWidth="1"/>
    <col min="3" max="3" width="15.73046875" customWidth="1"/>
    <col min="5" max="5" width="10.9296875" customWidth="1"/>
    <col min="6" max="6" width="10.265625" customWidth="1"/>
    <col min="12" max="12" width="15.1328125" customWidth="1"/>
  </cols>
  <sheetData>
    <row r="6" spans="1:12" x14ac:dyDescent="0.45">
      <c r="A6" s="3" t="s">
        <v>68</v>
      </c>
    </row>
    <row r="7" spans="1:12" x14ac:dyDescent="0.45">
      <c r="A7" s="6" t="str">
        <f>WKIIm!C18</f>
        <v>Tabelle A</v>
      </c>
      <c r="B7" s="1" t="str">
        <f>WKIIm!D18</f>
        <v>Punkte</v>
      </c>
      <c r="C7" s="1" t="str">
        <f>WKIIm!E18</f>
        <v>Satzverhaltnis</v>
      </c>
      <c r="D7" s="1" t="str">
        <f>WKIIm!I18</f>
        <v>Punkte</v>
      </c>
      <c r="E7" s="1" t="str">
        <f>WKIIm!L18</f>
        <v>Platzierung</v>
      </c>
      <c r="G7" s="6" t="str">
        <f>WKIIm!N18</f>
        <v>Tabelle B</v>
      </c>
      <c r="H7" s="1" t="str">
        <f>WKIIm!O18</f>
        <v>Punkte</v>
      </c>
      <c r="I7" s="1" t="str">
        <f>WKIIm!P18</f>
        <v>Sätze</v>
      </c>
      <c r="J7" s="1" t="str">
        <f>WKIIm!T18</f>
        <v>Punkte</v>
      </c>
      <c r="K7" s="1" t="str">
        <f>WKIIm!U18</f>
        <v>Platzierung</v>
      </c>
    </row>
    <row r="8" spans="1:12" x14ac:dyDescent="0.45">
      <c r="A8" s="1" t="str">
        <f>WKIIm!C19</f>
        <v>Otto-Tschirch</v>
      </c>
      <c r="B8" s="1">
        <f>WKIIm!D19</f>
        <v>0</v>
      </c>
      <c r="C8" s="1">
        <f>WKIIm!E19</f>
        <v>-4</v>
      </c>
      <c r="D8" s="1">
        <f>WKIIm!I19</f>
        <v>-36</v>
      </c>
      <c r="E8" s="1">
        <f>WKIIm!L19</f>
        <v>3</v>
      </c>
      <c r="G8" s="1" t="str">
        <f>WKIIm!N19</f>
        <v>Kirchmöser</v>
      </c>
      <c r="H8" s="1">
        <f>WKIIm!O19</f>
        <v>2</v>
      </c>
      <c r="I8" s="1">
        <f>WKIIm!P19</f>
        <v>0</v>
      </c>
      <c r="J8" s="1">
        <f>WKIIm!T19</f>
        <v>0</v>
      </c>
      <c r="K8" s="1">
        <f>WKIIm!U19</f>
        <v>2</v>
      </c>
    </row>
    <row r="9" spans="1:12" x14ac:dyDescent="0.45">
      <c r="A9" s="1" t="str">
        <f>WKIIm!C20</f>
        <v>von Saldern</v>
      </c>
      <c r="B9" s="1">
        <f>WKIIm!D20</f>
        <v>2</v>
      </c>
      <c r="C9" s="1">
        <f>WKIIm!E20</f>
        <v>0</v>
      </c>
      <c r="D9" s="1">
        <f>WKIIm!I20</f>
        <v>11</v>
      </c>
      <c r="E9" s="1">
        <f>WKIIm!L20</f>
        <v>2</v>
      </c>
      <c r="G9" s="1" t="str">
        <f>WKIIm!N20</f>
        <v>Dom</v>
      </c>
      <c r="H9" s="1">
        <f>WKIIm!O20</f>
        <v>4</v>
      </c>
      <c r="I9" s="1">
        <f>WKIIm!P20</f>
        <v>4</v>
      </c>
      <c r="J9" s="1">
        <f>WKIIm!T20</f>
        <v>100</v>
      </c>
      <c r="K9" s="1">
        <f>WKIIm!U20</f>
        <v>1</v>
      </c>
    </row>
    <row r="10" spans="1:12" x14ac:dyDescent="0.45">
      <c r="A10" s="1" t="str">
        <f>WKIIm!C21</f>
        <v>Brecht</v>
      </c>
      <c r="B10" s="1">
        <f>WKIIm!D21</f>
        <v>4</v>
      </c>
      <c r="C10" s="1">
        <f>WKIIm!E21</f>
        <v>4</v>
      </c>
      <c r="D10" s="1">
        <f>WKIIm!I21</f>
        <v>25</v>
      </c>
      <c r="E10" s="1">
        <f>WKIIm!L21</f>
        <v>1</v>
      </c>
      <c r="G10" s="1" t="str">
        <f>WKIIm!N21</f>
        <v>Nicolai</v>
      </c>
      <c r="H10" s="1">
        <f>WKIIm!O21</f>
        <v>0</v>
      </c>
      <c r="I10" s="1">
        <f>WKIIm!P21</f>
        <v>-4</v>
      </c>
      <c r="J10" s="1">
        <f>WKIIm!T21</f>
        <v>-100</v>
      </c>
      <c r="K10" s="1">
        <f>WKIIm!U21</f>
        <v>3</v>
      </c>
    </row>
    <row r="12" spans="1:12" x14ac:dyDescent="0.45">
      <c r="A12" s="4" t="s">
        <v>6</v>
      </c>
      <c r="B12" t="str">
        <f>WKIIm!C13</f>
        <v>Otto-Tschirch</v>
      </c>
      <c r="C12" t="str">
        <f>WKIIm!D13</f>
        <v>von Saldern</v>
      </c>
      <c r="D12">
        <f>WKIIm!E13</f>
        <v>0</v>
      </c>
      <c r="E12" s="47" t="str">
        <f>WKIIm!F13</f>
        <v>:</v>
      </c>
      <c r="F12" s="5">
        <f>WKIIm!G13</f>
        <v>2</v>
      </c>
      <c r="G12" s="4" t="s">
        <v>61</v>
      </c>
      <c r="H12" t="str">
        <f>WKIIm!N13</f>
        <v>Kirchmöser</v>
      </c>
      <c r="I12" t="str">
        <f>WKIIm!O13</f>
        <v>Dom</v>
      </c>
      <c r="J12">
        <f>WKIIm!P13</f>
        <v>0</v>
      </c>
      <c r="K12" s="47" t="str">
        <f>WKIIm!Q13</f>
        <v>:</v>
      </c>
      <c r="L12" s="5">
        <f>WKIIm!R13</f>
        <v>2</v>
      </c>
    </row>
    <row r="13" spans="1:12" x14ac:dyDescent="0.45">
      <c r="A13" s="4" t="s">
        <v>8</v>
      </c>
      <c r="B13" t="str">
        <f>WKIIm!C14</f>
        <v>Brecht</v>
      </c>
      <c r="C13" t="str">
        <f>WKIIm!D14</f>
        <v>Otto-Tschirch</v>
      </c>
      <c r="D13">
        <f>WKIIm!E14</f>
        <v>2</v>
      </c>
      <c r="E13" s="47" t="str">
        <f>WKIIm!F14</f>
        <v>:</v>
      </c>
      <c r="F13" s="5">
        <f>WKIIm!G14</f>
        <v>0</v>
      </c>
      <c r="G13" s="4" t="s">
        <v>62</v>
      </c>
      <c r="H13" t="str">
        <f>WKIIm!N14</f>
        <v>Nicolai</v>
      </c>
      <c r="I13" t="str">
        <f>WKIIm!O14</f>
        <v>Kirchmöser</v>
      </c>
      <c r="J13">
        <f>WKIIm!P14</f>
        <v>0</v>
      </c>
      <c r="K13" s="47" t="str">
        <f>WKIIm!Q14</f>
        <v>:</v>
      </c>
      <c r="L13" s="5">
        <f>WKIIm!R14</f>
        <v>2</v>
      </c>
    </row>
    <row r="14" spans="1:12" x14ac:dyDescent="0.45">
      <c r="A14" s="4" t="s">
        <v>9</v>
      </c>
      <c r="B14" t="str">
        <f>WKIIm!C15</f>
        <v>Brecht</v>
      </c>
      <c r="C14" t="str">
        <f>WKIIm!D15</f>
        <v>von Saldern</v>
      </c>
      <c r="D14">
        <f>WKIIm!E15</f>
        <v>2</v>
      </c>
      <c r="E14" s="47" t="str">
        <f>WKIIm!F15</f>
        <v>:</v>
      </c>
      <c r="F14" s="5">
        <f>WKIIm!G15</f>
        <v>0</v>
      </c>
      <c r="G14" s="4" t="s">
        <v>69</v>
      </c>
      <c r="H14" t="str">
        <f>WKIIm!N15</f>
        <v>Nicolai</v>
      </c>
      <c r="I14" t="str">
        <f>WKIIm!O15</f>
        <v>Dom</v>
      </c>
      <c r="J14">
        <f>WKIIm!P15</f>
        <v>0</v>
      </c>
      <c r="K14" s="47" t="str">
        <f>WKIIm!Q15</f>
        <v>:</v>
      </c>
      <c r="L14" s="5">
        <f>WKIIm!R15</f>
        <v>2</v>
      </c>
    </row>
    <row r="16" spans="1:12" x14ac:dyDescent="0.45">
      <c r="A16" s="7" t="s">
        <v>70</v>
      </c>
      <c r="B16" s="9" t="s">
        <v>71</v>
      </c>
      <c r="C16" s="68" t="s">
        <v>72</v>
      </c>
      <c r="D16" s="69"/>
      <c r="E16" s="69"/>
      <c r="F16" s="69"/>
      <c r="G16" s="70"/>
      <c r="H16" s="9" t="s">
        <v>73</v>
      </c>
    </row>
    <row r="17" spans="1:12" ht="25.5" customHeight="1" x14ac:dyDescent="0.45">
      <c r="A17" s="10">
        <v>7</v>
      </c>
      <c r="B17" s="11"/>
      <c r="C17" s="63" t="str">
        <f>WKIIm!B23</f>
        <v>Brecht</v>
      </c>
      <c r="D17" s="64"/>
      <c r="E17" s="12"/>
      <c r="F17" s="63" t="str">
        <f>WKIIm!C23</f>
        <v>Kirchmöser</v>
      </c>
      <c r="G17" s="64"/>
      <c r="H17" s="48" t="s">
        <v>89</v>
      </c>
    </row>
    <row r="18" spans="1:12" x14ac:dyDescent="0.45">
      <c r="A18" s="8"/>
      <c r="B18" s="9" t="s">
        <v>71</v>
      </c>
      <c r="C18" s="71" t="s">
        <v>74</v>
      </c>
      <c r="D18" s="72"/>
      <c r="E18" s="72"/>
      <c r="F18" s="72"/>
      <c r="G18" s="73"/>
      <c r="H18" s="9" t="s">
        <v>73</v>
      </c>
    </row>
    <row r="19" spans="1:12" ht="23.55" customHeight="1" x14ac:dyDescent="0.45">
      <c r="A19" s="10">
        <v>8</v>
      </c>
      <c r="B19" s="11"/>
      <c r="C19" s="63" t="str">
        <f>WKIIm!B24</f>
        <v>von Saldern</v>
      </c>
      <c r="D19" s="64"/>
      <c r="E19" s="12"/>
      <c r="F19" s="63" t="str">
        <f>WKIIm!C24</f>
        <v>Dom</v>
      </c>
      <c r="G19" s="64"/>
      <c r="H19" s="48" t="s">
        <v>89</v>
      </c>
    </row>
    <row r="20" spans="1:12" x14ac:dyDescent="0.45">
      <c r="A20" s="13"/>
      <c r="B20" s="14" t="s">
        <v>71</v>
      </c>
      <c r="C20" s="65" t="s">
        <v>75</v>
      </c>
      <c r="D20" s="66"/>
      <c r="E20" s="66"/>
      <c r="F20" s="66"/>
      <c r="G20" s="67"/>
      <c r="H20" s="14" t="s">
        <v>73</v>
      </c>
    </row>
    <row r="21" spans="1:12" ht="23.55" customHeight="1" x14ac:dyDescent="0.45">
      <c r="A21" s="10">
        <v>9</v>
      </c>
      <c r="B21" s="11"/>
      <c r="C21" s="63" t="str">
        <f>WKIIm!B26</f>
        <v>Otto-Tschirch</v>
      </c>
      <c r="D21" s="64"/>
      <c r="E21" s="12"/>
      <c r="F21" s="63" t="str">
        <f>WKIIm!C26</f>
        <v>Nicolai</v>
      </c>
      <c r="G21" s="64"/>
      <c r="H21" s="48" t="s">
        <v>91</v>
      </c>
    </row>
    <row r="22" spans="1:12" x14ac:dyDescent="0.45">
      <c r="A22" s="15"/>
      <c r="B22" s="16" t="s">
        <v>71</v>
      </c>
      <c r="C22" s="60" t="s">
        <v>76</v>
      </c>
      <c r="D22" s="61"/>
      <c r="E22" s="61"/>
      <c r="F22" s="61"/>
      <c r="G22" s="62"/>
      <c r="H22" s="45" t="s">
        <v>73</v>
      </c>
    </row>
    <row r="23" spans="1:12" ht="25.05" customHeight="1" x14ac:dyDescent="0.45">
      <c r="A23" s="10">
        <v>10</v>
      </c>
      <c r="B23" s="11"/>
      <c r="C23" s="63" t="str">
        <f>WKIIm!B28</f>
        <v>Kirchmöser</v>
      </c>
      <c r="D23" s="64"/>
      <c r="E23" s="12"/>
      <c r="F23" s="63" t="str">
        <f>WKIIm!C28</f>
        <v>Dom</v>
      </c>
      <c r="G23" s="64"/>
      <c r="H23" s="48" t="s">
        <v>90</v>
      </c>
    </row>
    <row r="24" spans="1:12" x14ac:dyDescent="0.45">
      <c r="A24" s="15"/>
      <c r="B24" s="16" t="s">
        <v>71</v>
      </c>
      <c r="C24" s="60" t="s">
        <v>77</v>
      </c>
      <c r="D24" s="61"/>
      <c r="E24" s="61"/>
      <c r="F24" s="61"/>
      <c r="G24" s="62"/>
      <c r="H24" s="46" t="s">
        <v>73</v>
      </c>
    </row>
    <row r="25" spans="1:12" ht="25.5" customHeight="1" x14ac:dyDescent="0.45">
      <c r="A25" s="17">
        <v>11</v>
      </c>
      <c r="B25" s="17"/>
      <c r="C25" s="63" t="str">
        <f>WKIIm!B30</f>
        <v>Brecht</v>
      </c>
      <c r="D25" s="64"/>
      <c r="E25" s="18"/>
      <c r="F25" s="63" t="str">
        <f>WKIIm!C30</f>
        <v>von Saldern</v>
      </c>
      <c r="G25" s="64"/>
      <c r="H25" s="48" t="s">
        <v>90</v>
      </c>
    </row>
    <row r="27" spans="1:12" x14ac:dyDescent="0.45">
      <c r="A27" s="3" t="s">
        <v>38</v>
      </c>
    </row>
    <row r="28" spans="1:12" ht="17.25" customHeight="1" x14ac:dyDescent="0.45">
      <c r="A28" s="58" t="s">
        <v>92</v>
      </c>
      <c r="B28" s="59"/>
      <c r="C28" s="56" t="s">
        <v>93</v>
      </c>
      <c r="D28" s="59"/>
      <c r="E28" s="56" t="s">
        <v>94</v>
      </c>
      <c r="F28" s="59"/>
      <c r="G28" s="56" t="s">
        <v>95</v>
      </c>
      <c r="H28" s="59"/>
      <c r="I28" s="56" t="s">
        <v>96</v>
      </c>
      <c r="J28" s="59"/>
      <c r="K28" s="56" t="s">
        <v>97</v>
      </c>
      <c r="L28" s="57"/>
    </row>
  </sheetData>
  <mergeCells count="21">
    <mergeCell ref="C24:G24"/>
    <mergeCell ref="C25:D25"/>
    <mergeCell ref="F25:G25"/>
    <mergeCell ref="C20:G20"/>
    <mergeCell ref="C16:G16"/>
    <mergeCell ref="C23:D23"/>
    <mergeCell ref="F19:G19"/>
    <mergeCell ref="F21:G21"/>
    <mergeCell ref="F23:G23"/>
    <mergeCell ref="C18:G18"/>
    <mergeCell ref="C22:G22"/>
    <mergeCell ref="C17:D17"/>
    <mergeCell ref="F17:G17"/>
    <mergeCell ref="C19:D19"/>
    <mergeCell ref="C21:D21"/>
    <mergeCell ref="K28:L28"/>
    <mergeCell ref="A28:B28"/>
    <mergeCell ref="C28:D28"/>
    <mergeCell ref="E28:F28"/>
    <mergeCell ref="G28:H28"/>
    <mergeCell ref="I28:J28"/>
  </mergeCells>
  <phoneticPr fontId="12" type="noConversion"/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Turnierplan</vt:lpstr>
      <vt:lpstr>WKIIm</vt:lpstr>
      <vt:lpstr>WKIIIw</vt:lpstr>
      <vt:lpstr>WKIIIm</vt:lpstr>
      <vt:lpstr>WKIIw</vt:lpstr>
      <vt:lpstr>Tabelle7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Stöckel</dc:creator>
  <cp:lastModifiedBy>Ralf Hintze</cp:lastModifiedBy>
  <cp:lastPrinted>2023-12-07T08:07:34Z</cp:lastPrinted>
  <dcterms:created xsi:type="dcterms:W3CDTF">2023-12-06T13:59:23Z</dcterms:created>
  <dcterms:modified xsi:type="dcterms:W3CDTF">2023-12-07T16:25:25Z</dcterms:modified>
</cp:coreProperties>
</file>