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d.docs.live.net/914a8f2b915f8799/Schule und JTFO/JTFO/Ausschreibungen und Wettkämpfe/Ausschreibungen Leichtathletik/Kreisfinale JtfO LA/Meldungen LA/2026/"/>
    </mc:Choice>
  </mc:AlternateContent>
  <xr:revisionPtr revIDLastSave="476" documentId="13_ncr:1_{769B3A12-F218-43E3-92F3-C2636B1C6F52}" xr6:coauthVersionLast="47" xr6:coauthVersionMax="47" xr10:uidLastSave="{261BA0C6-4045-4044-8F5A-6220982ABD37}"/>
  <bookViews>
    <workbookView xWindow="-120" yWindow="-120" windowWidth="24240" windowHeight="1374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0" i="1" l="1"/>
  <c r="Z6" i="1"/>
  <c r="Z2" i="1"/>
  <c r="Y12" i="1"/>
  <c r="Y13" i="1"/>
  <c r="Y14" i="1"/>
  <c r="Y15" i="1"/>
  <c r="Y16" i="1"/>
  <c r="Y11" i="1"/>
  <c r="Y8" i="1"/>
  <c r="Y9" i="1"/>
  <c r="Y7" i="1"/>
  <c r="Y4" i="1"/>
  <c r="Y5" i="1"/>
  <c r="Y3" i="1"/>
  <c r="P20" i="1"/>
  <c r="L2" i="1" s="1"/>
  <c r="R21" i="1"/>
  <c r="R22" i="1"/>
  <c r="R23" i="1"/>
  <c r="R24" i="1"/>
  <c r="R25" i="1"/>
  <c r="R26" i="1"/>
  <c r="R27" i="1"/>
  <c r="R28" i="1"/>
  <c r="R29" i="1"/>
  <c r="R30" i="1"/>
  <c r="R31" i="1"/>
  <c r="R20" i="1"/>
  <c r="P14" i="1"/>
  <c r="P13" i="1"/>
  <c r="P12" i="1"/>
  <c r="P11" i="1"/>
  <c r="P10" i="1"/>
  <c r="F6" i="1"/>
  <c r="F7" i="1"/>
  <c r="F8" i="1"/>
  <c r="F9" i="1"/>
  <c r="F10" i="1"/>
  <c r="F11" i="1"/>
  <c r="F12" i="1"/>
  <c r="F13" i="1"/>
  <c r="F14" i="1"/>
  <c r="F15" i="1"/>
  <c r="F16" i="1"/>
  <c r="F5" i="1"/>
  <c r="BE6" i="1"/>
  <c r="BE7" i="1"/>
  <c r="BE8" i="1"/>
  <c r="BE9" i="1"/>
  <c r="BE10" i="1"/>
  <c r="BE11" i="1"/>
  <c r="BE12" i="1"/>
  <c r="BE13" i="1"/>
  <c r="BE14" i="1"/>
  <c r="BE15" i="1"/>
  <c r="BE16" i="1"/>
  <c r="CK5" i="1"/>
  <c r="CJ5" i="1"/>
  <c r="CH5" i="1"/>
  <c r="CG5" i="1"/>
  <c r="CE5" i="1"/>
  <c r="CD5" i="1"/>
  <c r="CB5" i="1"/>
  <c r="CA5" i="1"/>
  <c r="BY5" i="1"/>
  <c r="BX5" i="1"/>
  <c r="BV5" i="1"/>
  <c r="BU5" i="1"/>
  <c r="BS5" i="1"/>
  <c r="BR5" i="1"/>
  <c r="BP5" i="1"/>
  <c r="BO5" i="1"/>
  <c r="H20" i="1" l="1"/>
  <c r="J20" i="1"/>
  <c r="L20" i="1"/>
  <c r="M21" i="1"/>
  <c r="M24" i="1" s="1"/>
  <c r="K20" i="1"/>
  <c r="M20" i="1"/>
  <c r="M23" i="1" s="1"/>
  <c r="G20" i="1"/>
  <c r="I20" i="1"/>
  <c r="G22" i="1" l="1"/>
  <c r="K22" i="1"/>
  <c r="J22" i="1"/>
  <c r="L22" i="1"/>
  <c r="H22" i="1"/>
  <c r="I22" i="1"/>
  <c r="M18" i="1" l="1"/>
  <c r="M17" i="1"/>
  <c r="H17" i="1"/>
  <c r="I17" i="1"/>
  <c r="J17" i="1"/>
  <c r="K17" i="1"/>
  <c r="L17" i="1"/>
  <c r="B2" i="1"/>
  <c r="G17" i="1" l="1"/>
  <c r="BE5" i="1"/>
  <c r="BD6" i="1"/>
  <c r="BD7" i="1"/>
  <c r="BD8" i="1"/>
  <c r="BD9" i="1"/>
  <c r="BD10" i="1"/>
  <c r="BD11" i="1"/>
  <c r="BD12" i="1"/>
  <c r="BD13" i="1"/>
  <c r="BD14" i="1"/>
  <c r="BD15" i="1"/>
  <c r="BD16" i="1"/>
  <c r="BD5" i="1"/>
  <c r="BC6" i="1"/>
  <c r="BC7" i="1"/>
  <c r="BC8" i="1"/>
  <c r="BC9" i="1"/>
  <c r="BC10" i="1"/>
  <c r="BC11" i="1"/>
  <c r="BC12" i="1"/>
  <c r="BC13" i="1"/>
  <c r="BC14" i="1"/>
  <c r="BC15" i="1"/>
  <c r="BC16" i="1"/>
  <c r="BC5" i="1"/>
  <c r="BB6" i="1"/>
  <c r="BB7" i="1"/>
  <c r="BB8" i="1"/>
  <c r="BB9" i="1"/>
  <c r="BB10" i="1"/>
  <c r="BB11" i="1"/>
  <c r="BB12" i="1"/>
  <c r="BB13" i="1"/>
  <c r="BB14" i="1"/>
  <c r="BB15" i="1"/>
  <c r="BB16" i="1"/>
  <c r="BB5" i="1"/>
  <c r="BA6" i="1"/>
  <c r="BA7" i="1"/>
  <c r="BA8" i="1"/>
  <c r="BA9" i="1"/>
  <c r="BA10" i="1"/>
  <c r="BA11" i="1"/>
  <c r="BA12" i="1"/>
  <c r="BA13" i="1"/>
  <c r="BA14" i="1"/>
  <c r="BA15" i="1"/>
  <c r="BA16" i="1"/>
  <c r="BA5" i="1"/>
  <c r="AT6" i="1"/>
  <c r="AU6" i="1"/>
  <c r="AV6" i="1"/>
  <c r="AW6" i="1"/>
  <c r="AX6" i="1"/>
  <c r="AY6" i="1"/>
  <c r="AT7" i="1"/>
  <c r="AU7" i="1"/>
  <c r="AV7" i="1"/>
  <c r="AW7" i="1"/>
  <c r="AX7" i="1"/>
  <c r="AY7" i="1"/>
  <c r="AT8" i="1"/>
  <c r="AU8" i="1"/>
  <c r="AV8" i="1"/>
  <c r="AW8" i="1"/>
  <c r="AX8" i="1"/>
  <c r="AY8" i="1"/>
  <c r="AT9" i="1"/>
  <c r="AU9" i="1"/>
  <c r="AV9" i="1"/>
  <c r="AW9" i="1"/>
  <c r="AX9" i="1"/>
  <c r="AY9" i="1"/>
  <c r="AT10" i="1"/>
  <c r="AU10" i="1"/>
  <c r="AV10" i="1"/>
  <c r="AW10" i="1"/>
  <c r="AX10" i="1"/>
  <c r="AY10" i="1"/>
  <c r="AT11" i="1"/>
  <c r="AU11" i="1"/>
  <c r="AV11" i="1"/>
  <c r="AW11" i="1"/>
  <c r="AX11" i="1"/>
  <c r="AY11" i="1"/>
  <c r="AT12" i="1"/>
  <c r="AU12" i="1"/>
  <c r="AV12" i="1"/>
  <c r="AW12" i="1"/>
  <c r="AX12" i="1"/>
  <c r="AY12" i="1"/>
  <c r="AT13" i="1"/>
  <c r="AU13" i="1"/>
  <c r="AV13" i="1"/>
  <c r="AW13" i="1"/>
  <c r="AX13" i="1"/>
  <c r="AY13" i="1"/>
  <c r="AT14" i="1"/>
  <c r="AU14" i="1"/>
  <c r="AV14" i="1"/>
  <c r="AW14" i="1"/>
  <c r="AX14" i="1"/>
  <c r="AY14" i="1"/>
  <c r="AT15" i="1"/>
  <c r="AU15" i="1"/>
  <c r="AV15" i="1"/>
  <c r="AW15" i="1"/>
  <c r="AX15" i="1"/>
  <c r="AY15" i="1"/>
  <c r="AT16" i="1"/>
  <c r="AU16" i="1"/>
  <c r="AV16" i="1"/>
  <c r="AW16" i="1"/>
  <c r="AX16" i="1"/>
  <c r="AY16" i="1"/>
  <c r="AU5" i="1"/>
  <c r="AV5" i="1"/>
  <c r="AW5" i="1"/>
  <c r="AX5" i="1"/>
  <c r="AY5" i="1"/>
  <c r="AT5" i="1"/>
  <c r="BI24" i="1"/>
  <c r="BJ24" i="1"/>
  <c r="BK24" i="1"/>
  <c r="BB23" i="1"/>
  <c r="BC23" i="1"/>
  <c r="BD23" i="1"/>
  <c r="BE23" i="1"/>
  <c r="BA23" i="1"/>
  <c r="AL6" i="1"/>
  <c r="AM6" i="1"/>
  <c r="AN6" i="1"/>
  <c r="AO6" i="1"/>
  <c r="AP6" i="1"/>
  <c r="AQ6" i="1"/>
  <c r="AL7" i="1"/>
  <c r="AM7" i="1"/>
  <c r="AN7" i="1"/>
  <c r="AO7" i="1"/>
  <c r="AP7" i="1"/>
  <c r="AQ7" i="1"/>
  <c r="AL8" i="1"/>
  <c r="AM8" i="1"/>
  <c r="AN8" i="1"/>
  <c r="AO8" i="1"/>
  <c r="AP8" i="1"/>
  <c r="AQ8" i="1"/>
  <c r="AL9" i="1"/>
  <c r="AM9" i="1"/>
  <c r="AN9" i="1"/>
  <c r="AO9" i="1"/>
  <c r="AP9" i="1"/>
  <c r="AQ9" i="1"/>
  <c r="AL10" i="1"/>
  <c r="AM10" i="1"/>
  <c r="AN10" i="1"/>
  <c r="AO10" i="1"/>
  <c r="AP10" i="1"/>
  <c r="AQ10" i="1"/>
  <c r="AL11" i="1"/>
  <c r="AM11" i="1"/>
  <c r="AN11" i="1"/>
  <c r="AO11" i="1"/>
  <c r="AP11" i="1"/>
  <c r="AQ11" i="1"/>
  <c r="AL12" i="1"/>
  <c r="AM12" i="1"/>
  <c r="AN12" i="1"/>
  <c r="AO12" i="1"/>
  <c r="AP12" i="1"/>
  <c r="AQ12" i="1"/>
  <c r="AL13" i="1"/>
  <c r="AM13" i="1"/>
  <c r="AN13" i="1"/>
  <c r="AO13" i="1"/>
  <c r="AP13" i="1"/>
  <c r="AQ13" i="1"/>
  <c r="AL14" i="1"/>
  <c r="AM14" i="1"/>
  <c r="AN14" i="1"/>
  <c r="AO14" i="1"/>
  <c r="AP14" i="1"/>
  <c r="AQ14" i="1"/>
  <c r="AL15" i="1"/>
  <c r="AM15" i="1"/>
  <c r="AN15" i="1"/>
  <c r="AO15" i="1"/>
  <c r="AP15" i="1"/>
  <c r="AQ15" i="1"/>
  <c r="AL16" i="1"/>
  <c r="AM16" i="1"/>
  <c r="AN16" i="1"/>
  <c r="AO16" i="1"/>
  <c r="AP16" i="1"/>
  <c r="AQ16" i="1"/>
  <c r="AM5" i="1"/>
  <c r="AN5" i="1"/>
  <c r="AO5" i="1"/>
  <c r="AP5" i="1"/>
  <c r="AQ5" i="1"/>
  <c r="AL5" i="1"/>
  <c r="AD6" i="1"/>
  <c r="AE6" i="1"/>
  <c r="AF6" i="1"/>
  <c r="AG6" i="1"/>
  <c r="AH6" i="1"/>
  <c r="AI6" i="1"/>
  <c r="AD7" i="1"/>
  <c r="AE7" i="1"/>
  <c r="AF7" i="1"/>
  <c r="AG7" i="1"/>
  <c r="AH7" i="1"/>
  <c r="AI7" i="1"/>
  <c r="AD8" i="1"/>
  <c r="AE8" i="1"/>
  <c r="AF8" i="1"/>
  <c r="AG8" i="1"/>
  <c r="AH8" i="1"/>
  <c r="AI8" i="1"/>
  <c r="AD9" i="1"/>
  <c r="AE9" i="1"/>
  <c r="AF9" i="1"/>
  <c r="AG9" i="1"/>
  <c r="AH9" i="1"/>
  <c r="AI9" i="1"/>
  <c r="AD10" i="1"/>
  <c r="AE10" i="1"/>
  <c r="AF10" i="1"/>
  <c r="AG10" i="1"/>
  <c r="AH10" i="1"/>
  <c r="AI10" i="1"/>
  <c r="AD11" i="1"/>
  <c r="AE11" i="1"/>
  <c r="AF11" i="1"/>
  <c r="AG11" i="1"/>
  <c r="AH11" i="1"/>
  <c r="AI11" i="1"/>
  <c r="AD12" i="1"/>
  <c r="AE12" i="1"/>
  <c r="AF12" i="1"/>
  <c r="AG12" i="1"/>
  <c r="AH12" i="1"/>
  <c r="AI12" i="1"/>
  <c r="AD13" i="1"/>
  <c r="AE13" i="1"/>
  <c r="AF13" i="1"/>
  <c r="AG13" i="1"/>
  <c r="AH13" i="1"/>
  <c r="AI13" i="1"/>
  <c r="AD14" i="1"/>
  <c r="AE14" i="1"/>
  <c r="AF14" i="1"/>
  <c r="AG14" i="1"/>
  <c r="AH14" i="1"/>
  <c r="AI14" i="1"/>
  <c r="AD15" i="1"/>
  <c r="AE15" i="1"/>
  <c r="AF15" i="1"/>
  <c r="AG15" i="1"/>
  <c r="AH15" i="1"/>
  <c r="AI15" i="1"/>
  <c r="AD16" i="1"/>
  <c r="AE16" i="1"/>
  <c r="AF16" i="1"/>
  <c r="AG16" i="1"/>
  <c r="AH16" i="1"/>
  <c r="AI16" i="1"/>
  <c r="AE5" i="1"/>
  <c r="AF5" i="1"/>
  <c r="AG5" i="1"/>
  <c r="AH5" i="1"/>
  <c r="AI5" i="1"/>
  <c r="AD5" i="1"/>
  <c r="AC10" i="1"/>
  <c r="AC2" i="1"/>
  <c r="T5" i="1"/>
  <c r="U5" i="1"/>
  <c r="V5" i="1"/>
  <c r="T6" i="1"/>
  <c r="U6" i="1"/>
  <c r="V6" i="1"/>
  <c r="T7" i="1"/>
  <c r="U7" i="1"/>
  <c r="V7" i="1"/>
  <c r="T8" i="1"/>
  <c r="U8" i="1"/>
  <c r="V8" i="1"/>
  <c r="T9" i="1"/>
  <c r="U9" i="1"/>
  <c r="V9" i="1"/>
  <c r="T10" i="1"/>
  <c r="U10" i="1"/>
  <c r="V10" i="1"/>
  <c r="N11" i="1"/>
  <c r="T11" i="1"/>
  <c r="U11" i="1"/>
  <c r="V11" i="1"/>
  <c r="N12" i="1"/>
  <c r="T12" i="1"/>
  <c r="U12" i="1"/>
  <c r="V12" i="1"/>
  <c r="T13" i="1"/>
  <c r="U13" i="1"/>
  <c r="V13" i="1"/>
  <c r="T14" i="1"/>
  <c r="U14" i="1"/>
  <c r="V14" i="1"/>
  <c r="T15" i="1"/>
  <c r="U15" i="1"/>
  <c r="V15" i="1"/>
  <c r="T16" i="1"/>
  <c r="U16" i="1"/>
  <c r="V16" i="1"/>
  <c r="E18" i="1"/>
  <c r="BE22" i="1" l="1"/>
  <c r="BE21" i="1"/>
  <c r="BE20" i="1"/>
  <c r="BD21" i="1"/>
  <c r="BD22" i="1"/>
  <c r="BN24" i="1"/>
  <c r="W16" i="1"/>
  <c r="O16" i="1" s="1"/>
  <c r="BD18" i="1"/>
  <c r="BD19" i="1"/>
  <c r="BE18" i="1"/>
  <c r="BD20" i="1"/>
  <c r="BE19" i="1"/>
  <c r="BA18" i="1"/>
  <c r="BC17" i="1"/>
  <c r="BD17" i="1"/>
  <c r="BE17" i="1"/>
  <c r="BA17" i="1"/>
  <c r="BB19" i="1"/>
  <c r="BC18" i="1"/>
  <c r="BA19" i="1"/>
  <c r="BB18" i="1"/>
  <c r="BC19" i="1"/>
  <c r="BB17" i="1"/>
  <c r="W15" i="1"/>
  <c r="O15" i="1" s="1"/>
  <c r="AY17" i="1"/>
  <c r="AU17" i="1"/>
  <c r="AQ17" i="1"/>
  <c r="AI20" i="1" s="1"/>
  <c r="AW17" i="1"/>
  <c r="AF17" i="1"/>
  <c r="AF19" i="1" s="1"/>
  <c r="AN17" i="1"/>
  <c r="AF20" i="1" s="1"/>
  <c r="AV17" i="1"/>
  <c r="AH17" i="1"/>
  <c r="AH19" i="1" s="1"/>
  <c r="AX17" i="1"/>
  <c r="AD17" i="1"/>
  <c r="AD19" i="1" s="1"/>
  <c r="AT17" i="1"/>
  <c r="AD23" i="1" s="1"/>
  <c r="G18" i="1" s="1"/>
  <c r="AI17" i="1"/>
  <c r="AI19" i="1" s="1"/>
  <c r="AM17" i="1"/>
  <c r="AE20" i="1" s="1"/>
  <c r="AO17" i="1"/>
  <c r="AG20" i="1" s="1"/>
  <c r="AE17" i="1"/>
  <c r="AE19" i="1" s="1"/>
  <c r="AP17" i="1"/>
  <c r="AH20" i="1" s="1"/>
  <c r="AL17" i="1"/>
  <c r="AD20" i="1" s="1"/>
  <c r="AG17" i="1"/>
  <c r="AG19" i="1" s="1"/>
  <c r="AG22" i="1" s="1"/>
  <c r="W13" i="1"/>
  <c r="O13" i="1" s="1"/>
  <c r="W11" i="1"/>
  <c r="O11" i="1" s="1"/>
  <c r="W5" i="1"/>
  <c r="O5" i="1" s="1"/>
  <c r="W8" i="1"/>
  <c r="O8" i="1" s="1"/>
  <c r="W10" i="1"/>
  <c r="O10" i="1" s="1"/>
  <c r="W7" i="1"/>
  <c r="O7" i="1" s="1"/>
  <c r="W14" i="1"/>
  <c r="O14" i="1" s="1"/>
  <c r="W12" i="1"/>
  <c r="O12" i="1" s="1"/>
  <c r="W9" i="1"/>
  <c r="O9" i="1" s="1"/>
  <c r="W6" i="1"/>
  <c r="O6" i="1" s="1"/>
  <c r="BD24" i="1" l="1"/>
  <c r="BD25" i="1" s="1"/>
  <c r="BE24" i="1"/>
  <c r="BE25" i="1" s="1"/>
  <c r="O17" i="1"/>
  <c r="AI22" i="1"/>
  <c r="AH22" i="1"/>
  <c r="AF22" i="1"/>
  <c r="BB24" i="1"/>
  <c r="BB26" i="1" s="1"/>
  <c r="BB27" i="1" s="1"/>
  <c r="AE22" i="1"/>
  <c r="AD22" i="1"/>
  <c r="BC24" i="1"/>
  <c r="BC25" i="1" s="1"/>
  <c r="AG23" i="1"/>
  <c r="J18" i="1" s="1"/>
  <c r="AE23" i="1"/>
  <c r="H18" i="1" s="1"/>
  <c r="AF23" i="1"/>
  <c r="I18" i="1" s="1"/>
  <c r="AH23" i="1"/>
  <c r="K18" i="1" s="1"/>
  <c r="AI23" i="1"/>
  <c r="L18" i="1" s="1"/>
  <c r="BA24" i="1"/>
  <c r="BA25" i="1" s="1"/>
  <c r="N19" i="1"/>
  <c r="BE26" i="1" l="1"/>
  <c r="BE27" i="1" s="1"/>
  <c r="BB25" i="1"/>
  <c r="BD26" i="1"/>
  <c r="BD27" i="1" s="1"/>
  <c r="BC26" i="1"/>
  <c r="BC27" i="1" s="1"/>
  <c r="G19" i="1"/>
  <c r="BA26" i="1"/>
  <c r="BA27" i="1" s="1"/>
  <c r="BG25" i="1" l="1"/>
  <c r="BJ25" i="1" l="1"/>
  <c r="E17" i="1"/>
  <c r="BI25" i="1"/>
  <c r="BK25" i="1"/>
  <c r="BN25" i="1" l="1"/>
  <c r="E3" i="1" s="1"/>
</calcChain>
</file>

<file path=xl/sharedStrings.xml><?xml version="1.0" encoding="utf-8"?>
<sst xmlns="http://schemas.openxmlformats.org/spreadsheetml/2006/main" count="78" uniqueCount="48">
  <si>
    <t>Schule</t>
  </si>
  <si>
    <t>Sprint</t>
  </si>
  <si>
    <t>Weit</t>
  </si>
  <si>
    <t>Hoch</t>
  </si>
  <si>
    <t>Kugel</t>
  </si>
  <si>
    <t>Wurf</t>
  </si>
  <si>
    <t>Ausdauer</t>
  </si>
  <si>
    <t>Staffel</t>
  </si>
  <si>
    <t>I</t>
  </si>
  <si>
    <t>II</t>
  </si>
  <si>
    <t>x</t>
  </si>
  <si>
    <t>WK</t>
  </si>
  <si>
    <t>Geburtsjahr</t>
  </si>
  <si>
    <t>Name, Vorname</t>
  </si>
  <si>
    <t>Name der Schule</t>
  </si>
  <si>
    <t>Name des Betreuers</t>
  </si>
  <si>
    <t>Tel. Nr.:</t>
  </si>
  <si>
    <t xml:space="preserve"> </t>
  </si>
  <si>
    <t>des Betreuers an zwecks eventueller Rücksprache!!!</t>
  </si>
  <si>
    <t>erlaubte Jahrgänge</t>
  </si>
  <si>
    <t>(Bitte eine Kurzform eingeben!)</t>
  </si>
  <si>
    <r>
      <t xml:space="preserve">Geben Sie bitte </t>
    </r>
    <r>
      <rPr>
        <u/>
        <sz val="10"/>
        <rFont val="Arial"/>
        <family val="2"/>
      </rPr>
      <t>unbedingt</t>
    </r>
    <r>
      <rPr>
        <sz val="10"/>
        <rFont val="Arial"/>
        <family val="2"/>
      </rPr>
      <t xml:space="preserve"> eine private Telefonnummer </t>
    </r>
  </si>
  <si>
    <t>TN</t>
  </si>
  <si>
    <t>m/w</t>
  </si>
  <si>
    <t>m</t>
  </si>
  <si>
    <t>w</t>
  </si>
  <si>
    <t>Mädchen</t>
  </si>
  <si>
    <t>Jungen</t>
  </si>
  <si>
    <t>leer</t>
  </si>
  <si>
    <t>U-18 männlich</t>
  </si>
  <si>
    <t>U-18 weiblich</t>
  </si>
  <si>
    <t>U-16 mix</t>
  </si>
  <si>
    <t>U-14 männlich</t>
  </si>
  <si>
    <t>U-14 weiblich</t>
  </si>
  <si>
    <t>U-18 m</t>
  </si>
  <si>
    <t>U-18 w</t>
  </si>
  <si>
    <t>U-14 m</t>
  </si>
  <si>
    <t>U-14 w</t>
  </si>
  <si>
    <t>U-16 mix Mädchen</t>
  </si>
  <si>
    <t>U-16 mix Jungen</t>
  </si>
  <si>
    <t>andere U-s</t>
  </si>
  <si>
    <r>
      <t xml:space="preserve">Pro Disziplin muss mind. 1 Junge  </t>
    </r>
    <r>
      <rPr>
        <b/>
        <u/>
        <sz val="10"/>
        <color theme="0" tint="-0.249977111117893"/>
        <rFont val="Arial"/>
        <family val="2"/>
      </rPr>
      <t>und</t>
    </r>
    <r>
      <rPr>
        <b/>
        <sz val="10"/>
        <color theme="0" tint="-0.249977111117893"/>
        <rFont val="Arial"/>
        <family val="2"/>
      </rPr>
      <t xml:space="preserve"> 1 Mädchen gemeldet sein!</t>
    </r>
  </si>
  <si>
    <t>800m</t>
  </si>
  <si>
    <t>Staffel 1</t>
  </si>
  <si>
    <t>Staffel 2</t>
  </si>
  <si>
    <t>Pro Staffel                      2 Jungen und                2 Mädchen</t>
  </si>
  <si>
    <t>Maximale Starteranzahl pro Disziplin:</t>
  </si>
  <si>
    <t xml:space="preserve"> u. jünger (nur bis einschließlich Klassenstufe 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</si>
</sst>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6"/>
      <color indexed="10"/>
      <name val="Wingdings 3"/>
      <family val="1"/>
      <charset val="2"/>
    </font>
    <font>
      <sz val="16"/>
      <name val="Wingdings 3"/>
      <family val="1"/>
      <charset val="2"/>
    </font>
    <font>
      <b/>
      <sz val="10"/>
      <color indexed="10"/>
      <name val="Arial"/>
      <family val="2"/>
    </font>
    <font>
      <sz val="11"/>
      <name val="Arial"/>
      <family val="2"/>
    </font>
    <font>
      <b/>
      <sz val="10"/>
      <color indexed="10"/>
      <name val="Arial"/>
      <family val="2"/>
    </font>
    <font>
      <u/>
      <sz val="1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theme="0" tint="-0.249977111117893"/>
      <name val="Arial"/>
      <family val="2"/>
    </font>
    <font>
      <b/>
      <sz val="11"/>
      <color indexed="10"/>
      <name val="Arial"/>
      <family val="2"/>
    </font>
    <font>
      <b/>
      <sz val="10"/>
      <color rgb="FFFF0000"/>
      <name val="Calibri"/>
      <family val="2"/>
      <scheme val="minor"/>
    </font>
    <font>
      <b/>
      <sz val="16"/>
      <color theme="0" tint="-0.249977111117893"/>
      <name val="Wingdings 3"/>
      <family val="1"/>
      <charset val="2"/>
    </font>
    <font>
      <b/>
      <sz val="20"/>
      <color rgb="FFFF0000"/>
      <name val="Wingdings 3"/>
      <family val="1"/>
      <charset val="2"/>
    </font>
    <font>
      <sz val="20"/>
      <name val="Wingdings 3"/>
      <family val="1"/>
      <charset val="2"/>
    </font>
    <font>
      <b/>
      <sz val="20"/>
      <color indexed="10"/>
      <name val="Wingdings 3"/>
      <family val="1"/>
      <charset val="2"/>
    </font>
    <font>
      <b/>
      <u/>
      <sz val="10"/>
      <color theme="0" tint="-0.249977111117893"/>
      <name val="Arial"/>
      <family val="2"/>
    </font>
    <font>
      <b/>
      <sz val="8"/>
      <color theme="0" tint="-0.249977111117893"/>
      <name val="Arial"/>
      <family val="2"/>
    </font>
    <font>
      <b/>
      <sz val="12"/>
      <color rgb="FFFF0000"/>
      <name val="Wingdings 3"/>
      <family val="1"/>
      <charset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10"/>
      </bottom>
      <diagonal/>
    </border>
  </borders>
  <cellStyleXfs count="1">
    <xf numFmtId="0" fontId="0" fillId="0" borderId="0"/>
  </cellStyleXfs>
  <cellXfs count="84">
    <xf numFmtId="0" fontId="0" fillId="0" borderId="0" xfId="0"/>
    <xf numFmtId="164" fontId="0" fillId="2" borderId="1" xfId="0" applyNumberForma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5" fillId="2" borderId="0" xfId="0" applyFont="1" applyFill="1"/>
    <xf numFmtId="0" fontId="2" fillId="2" borderId="0" xfId="0" applyFont="1" applyFill="1"/>
    <xf numFmtId="0" fontId="3" fillId="0" borderId="0" xfId="0" applyFont="1"/>
    <xf numFmtId="0" fontId="10" fillId="3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3" fillId="0" borderId="1" xfId="0" applyFont="1" applyBorder="1" applyProtection="1"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12" fillId="3" borderId="1" xfId="0" applyFont="1" applyFill="1" applyBorder="1" applyAlignment="1">
      <alignment horizontal="center"/>
    </xf>
    <xf numFmtId="0" fontId="3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4" borderId="1" xfId="0" applyFont="1" applyFill="1" applyBorder="1"/>
    <xf numFmtId="0" fontId="0" fillId="0" borderId="1" xfId="0" applyBorder="1"/>
    <xf numFmtId="1" fontId="0" fillId="0" borderId="0" xfId="0" applyNumberFormat="1"/>
    <xf numFmtId="0" fontId="3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15" fillId="2" borderId="0" xfId="0" applyFont="1" applyFill="1" applyAlignment="1">
      <alignment horizontal="center" vertical="center"/>
    </xf>
    <xf numFmtId="1" fontId="17" fillId="2" borderId="0" xfId="0" applyNumberFormat="1" applyFont="1" applyFill="1" applyAlignment="1">
      <alignment horizontal="center" vertical="center"/>
    </xf>
    <xf numFmtId="1" fontId="17" fillId="2" borderId="0" xfId="0" applyNumberFormat="1" applyFont="1" applyFill="1" applyAlignment="1">
      <alignment horizontal="left" vertical="center"/>
    </xf>
    <xf numFmtId="1" fontId="17" fillId="2" borderId="0" xfId="0" applyNumberFormat="1" applyFont="1" applyFill="1" applyAlignment="1">
      <alignment horizontal="center"/>
    </xf>
    <xf numFmtId="1" fontId="17" fillId="2" borderId="0" xfId="0" applyNumberFormat="1" applyFont="1" applyFill="1" applyAlignment="1">
      <alignment horizontal="left"/>
    </xf>
    <xf numFmtId="0" fontId="18" fillId="2" borderId="0" xfId="0" applyFont="1" applyFill="1" applyAlignment="1">
      <alignment horizontal="left"/>
    </xf>
    <xf numFmtId="0" fontId="0" fillId="2" borderId="6" xfId="0" applyFill="1" applyBorder="1"/>
    <xf numFmtId="0" fontId="0" fillId="2" borderId="9" xfId="0" applyFill="1" applyBorder="1"/>
    <xf numFmtId="0" fontId="3" fillId="0" borderId="9" xfId="0" applyFont="1" applyBorder="1" applyAlignment="1" applyProtection="1">
      <alignment horizontal="center"/>
      <protection locked="0"/>
    </xf>
    <xf numFmtId="0" fontId="0" fillId="2" borderId="8" xfId="0" applyFill="1" applyBorder="1"/>
    <xf numFmtId="0" fontId="3" fillId="0" borderId="8" xfId="0" applyFont="1" applyBorder="1" applyAlignment="1" applyProtection="1">
      <alignment horizontal="center"/>
      <protection locked="0"/>
    </xf>
    <xf numFmtId="0" fontId="2" fillId="2" borderId="7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/>
    </xf>
    <xf numFmtId="0" fontId="19" fillId="2" borderId="0" xfId="0" applyFont="1" applyFill="1" applyAlignment="1">
      <alignment horizontal="center"/>
    </xf>
    <xf numFmtId="1" fontId="3" fillId="0" borderId="1" xfId="0" applyNumberFormat="1" applyFont="1" applyBorder="1" applyAlignment="1" applyProtection="1">
      <alignment horizontal="center"/>
      <protection locked="0"/>
    </xf>
    <xf numFmtId="0" fontId="25" fillId="5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0" fillId="2" borderId="0" xfId="0" applyFill="1" applyAlignment="1">
      <alignment horizontal="right"/>
    </xf>
    <xf numFmtId="0" fontId="14" fillId="2" borderId="0" xfId="0" applyFont="1" applyFill="1" applyAlignment="1">
      <alignment horizontal="right"/>
    </xf>
    <xf numFmtId="0" fontId="14" fillId="2" borderId="0" xfId="0" applyFont="1" applyFill="1" applyAlignment="1">
      <alignment horizontal="left"/>
    </xf>
    <xf numFmtId="0" fontId="15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center" wrapText="1"/>
    </xf>
    <xf numFmtId="0" fontId="25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3" xfId="0" applyNumberFormat="1" applyBorder="1" applyProtection="1">
      <protection locked="0"/>
    </xf>
    <xf numFmtId="49" fontId="0" fillId="0" borderId="4" xfId="0" applyNumberFormat="1" applyBorder="1" applyProtection="1">
      <protection locked="0"/>
    </xf>
    <xf numFmtId="49" fontId="0" fillId="0" borderId="5" xfId="0" applyNumberFormat="1" applyBorder="1" applyProtection="1">
      <protection locked="0"/>
    </xf>
    <xf numFmtId="0" fontId="7" fillId="0" borderId="3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7" fillId="0" borderId="5" xfId="0" applyFont="1" applyBorder="1" applyProtection="1">
      <protection locked="0"/>
    </xf>
    <xf numFmtId="0" fontId="14" fillId="2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22" fillId="2" borderId="0" xfId="0" applyFont="1" applyFill="1" applyAlignment="1">
      <alignment horizontal="center" wrapText="1"/>
    </xf>
    <xf numFmtId="0" fontId="21" fillId="0" borderId="0" xfId="0" applyFont="1" applyAlignment="1">
      <alignment wrapText="1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11" fillId="2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9" fillId="0" borderId="0" xfId="0" applyFont="1" applyAlignment="1">
      <alignment wrapText="1"/>
    </xf>
    <xf numFmtId="0" fontId="14" fillId="2" borderId="0" xfId="0" applyFont="1" applyFill="1" applyAlignment="1">
      <alignment horizontal="center" wrapText="1"/>
    </xf>
    <xf numFmtId="0" fontId="14" fillId="0" borderId="0" xfId="0" applyFont="1" applyAlignment="1">
      <alignment horizontal="center" wrapText="1"/>
    </xf>
    <xf numFmtId="0" fontId="20" fillId="2" borderId="10" xfId="0" applyFont="1" applyFill="1" applyBorder="1" applyAlignment="1">
      <alignment horizontal="center" vertical="center"/>
    </xf>
    <xf numFmtId="0" fontId="21" fillId="0" borderId="10" xfId="0" applyFont="1" applyBorder="1"/>
    <xf numFmtId="0" fontId="16" fillId="2" borderId="9" xfId="0" applyFont="1" applyFill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24" fillId="2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24" fillId="0" borderId="9" xfId="0" applyFont="1" applyBorder="1" applyAlignment="1">
      <alignment horizontal="center" vertical="center" wrapText="1"/>
    </xf>
  </cellXfs>
  <cellStyles count="1">
    <cellStyle name="Standard" xfId="0" builtinId="0"/>
  </cellStyles>
  <dxfs count="70">
    <dxf>
      <font>
        <color rgb="FFFF0000"/>
      </font>
    </dxf>
    <dxf>
      <fill>
        <patternFill patternType="gray125">
          <fgColor rgb="FFFF0000"/>
        </patternFill>
      </fill>
    </dxf>
    <dxf>
      <fill>
        <patternFill patternType="gray125">
          <fgColor rgb="FFFF0000"/>
        </patternFill>
      </fill>
    </dxf>
    <dxf>
      <fill>
        <patternFill patternType="gray125">
          <fgColor rgb="FFFF0000"/>
        </patternFill>
      </fill>
    </dxf>
    <dxf>
      <fill>
        <patternFill patternType="gray125">
          <fgColor rgb="FFFF0000"/>
        </patternFill>
      </fill>
    </dxf>
    <dxf>
      <fill>
        <patternFill patternType="gray125">
          <fgColor rgb="FFFF0000"/>
        </patternFill>
      </fill>
    </dxf>
    <dxf>
      <fill>
        <patternFill patternType="gray125">
          <fgColor rgb="FFFF0000"/>
        </patternFill>
      </fill>
    </dxf>
    <dxf>
      <fill>
        <patternFill patternType="gray125">
          <fgColor rgb="FFFF0000"/>
        </patternFill>
      </fill>
    </dxf>
    <dxf>
      <fill>
        <patternFill patternType="gray125">
          <fgColor rgb="FFFF0000"/>
        </patternFill>
      </fill>
    </dxf>
    <dxf>
      <fill>
        <patternFill patternType="gray125">
          <fgColor rgb="FFFF0000"/>
        </patternFill>
      </fill>
    </dxf>
    <dxf>
      <fill>
        <patternFill patternType="gray125">
          <fgColor rgb="FFFF0000"/>
        </patternFill>
      </fill>
    </dxf>
    <dxf>
      <fill>
        <patternFill patternType="gray125">
          <fgColor rgb="FFFF0000"/>
        </patternFill>
      </fill>
    </dxf>
    <dxf>
      <fill>
        <patternFill patternType="gray125">
          <fgColor rgb="FFFF0000"/>
        </patternFill>
      </fill>
    </dxf>
    <dxf>
      <font>
        <color rgb="FFFF0000"/>
      </font>
    </dxf>
    <dxf>
      <fill>
        <patternFill patternType="gray125">
          <fgColor rgb="FFFF0000"/>
        </patternFill>
      </fill>
    </dxf>
    <dxf>
      <font>
        <color rgb="FFFF0000"/>
      </font>
    </dxf>
    <dxf>
      <fill>
        <patternFill patternType="gray125">
          <fgColor rgb="FFFF0000"/>
        </patternFill>
      </fill>
    </dxf>
    <dxf>
      <font>
        <color rgb="FFFF0000"/>
      </font>
    </dxf>
    <dxf>
      <fill>
        <patternFill patternType="gray125">
          <fgColor rgb="FFFF0000"/>
        </patternFill>
      </fill>
    </dxf>
    <dxf>
      <font>
        <color rgb="FFFF0000"/>
      </font>
    </dxf>
    <dxf>
      <fill>
        <patternFill patternType="gray125">
          <fgColor rgb="FFFF0000"/>
        </patternFill>
      </fill>
    </dxf>
    <dxf>
      <font>
        <color rgb="FFFF0000"/>
      </font>
    </dxf>
    <dxf>
      <font>
        <color theme="1"/>
      </font>
    </dxf>
    <dxf>
      <fill>
        <patternFill patternType="gray125">
          <fgColor rgb="FFFF0000"/>
        </patternFill>
      </fill>
    </dxf>
    <dxf>
      <font>
        <color rgb="FFFF0000"/>
      </font>
    </dxf>
    <dxf>
      <fill>
        <patternFill patternType="gray125">
          <fgColor rgb="FFFF0000"/>
        </patternFill>
      </fill>
    </dxf>
    <dxf>
      <font>
        <color auto="1"/>
      </font>
    </dxf>
    <dxf>
      <font>
        <color rgb="FFFF0000"/>
      </font>
    </dxf>
    <dxf>
      <fill>
        <patternFill patternType="gray125">
          <fgColor rgb="FFFF0000"/>
        </patternFill>
      </fill>
    </dxf>
    <dxf>
      <font>
        <color rgb="FFFF0000"/>
      </font>
    </dxf>
    <dxf>
      <fill>
        <patternFill patternType="gray125">
          <fgColor rgb="FFFF0000"/>
        </patternFill>
      </fill>
    </dxf>
    <dxf>
      <font>
        <color rgb="FFFF0000"/>
      </font>
    </dxf>
    <dxf>
      <fill>
        <patternFill patternType="gray125">
          <fgColor rgb="FFFF0000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ill>
        <patternFill patternType="gray125">
          <fgColor rgb="FFFF0000"/>
        </patternFill>
      </fill>
    </dxf>
    <dxf>
      <font>
        <color rgb="FFFF0000"/>
      </font>
    </dxf>
    <dxf>
      <fill>
        <patternFill patternType="gray125">
          <fgColor rgb="FFFF0000"/>
        </patternFill>
      </fill>
    </dxf>
    <dxf>
      <font>
        <color auto="1"/>
      </font>
    </dxf>
    <dxf>
      <font>
        <color rgb="FFFF0000"/>
      </font>
    </dxf>
    <dxf>
      <fill>
        <patternFill patternType="gray125">
          <fgColor rgb="FFFF0000"/>
        </patternFill>
      </fill>
    </dxf>
    <dxf>
      <font>
        <color rgb="FFFF0000"/>
      </font>
    </dxf>
    <dxf>
      <fill>
        <patternFill patternType="gray125">
          <fgColor rgb="FFFF0000"/>
          <bgColor auto="1"/>
        </patternFill>
      </fill>
    </dxf>
    <dxf>
      <fill>
        <patternFill patternType="gray125">
          <fgColor rgb="FFFF0000"/>
          <bgColor auto="1"/>
        </patternFill>
      </fill>
    </dxf>
    <dxf>
      <font>
        <color rgb="FFFF0000"/>
      </font>
    </dxf>
    <dxf>
      <font>
        <b/>
        <i val="0"/>
      </font>
      <fill>
        <patternFill patternType="gray125">
          <fgColor rgb="FFFF0000"/>
        </patternFill>
      </fill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theme="0" tint="-0.24994659260841701"/>
      </font>
      <fill>
        <patternFill patternType="solid">
          <bgColor theme="0" tint="-0.24994659260841701"/>
        </patternFill>
      </fill>
    </dxf>
    <dxf>
      <font>
        <color rgb="FFFF0000"/>
      </font>
    </dxf>
    <dxf>
      <font>
        <color auto="1"/>
      </font>
      <fill>
        <patternFill patternType="none">
          <bgColor auto="1"/>
        </patternFill>
      </fill>
    </dxf>
    <dxf>
      <font>
        <b/>
        <i val="0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CN31"/>
  <sheetViews>
    <sheetView tabSelected="1" showWhiteSpace="0" view="pageLayout" zoomScaleNormal="100" workbookViewId="0">
      <selection activeCell="D1" sqref="D1"/>
    </sheetView>
  </sheetViews>
  <sheetFormatPr baseColWidth="10" defaultRowHeight="12.75" x14ac:dyDescent="0.2"/>
  <cols>
    <col min="1" max="1" width="1.42578125" customWidth="1"/>
    <col min="2" max="2" width="6.140625" customWidth="1"/>
    <col min="3" max="3" width="4.7109375" style="5" customWidth="1"/>
    <col min="4" max="4" width="22.140625" customWidth="1"/>
    <col min="5" max="5" width="11.28515625" style="5" customWidth="1"/>
    <col min="6" max="6" width="17.28515625" customWidth="1"/>
    <col min="7" max="12" width="9.7109375" style="5" customWidth="1"/>
    <col min="13" max="13" width="11.42578125" style="5" customWidth="1"/>
    <col min="14" max="14" width="6.28515625" style="5" customWidth="1"/>
    <col min="15" max="15" width="3.140625" customWidth="1"/>
    <col min="16" max="16" width="14.5703125" hidden="1" customWidth="1"/>
    <col min="17" max="17" width="3.5703125" hidden="1" customWidth="1"/>
    <col min="18" max="18" width="9" hidden="1" customWidth="1"/>
    <col min="19" max="24" width="3.5703125" hidden="1" customWidth="1"/>
    <col min="25" max="25" width="13.42578125" hidden="1" customWidth="1"/>
    <col min="26" max="26" width="11.42578125" hidden="1" customWidth="1"/>
    <col min="27" max="27" width="4.5703125" hidden="1" customWidth="1"/>
    <col min="28" max="28" width="13" hidden="1" customWidth="1"/>
    <col min="29" max="29" width="16.85546875" hidden="1" customWidth="1"/>
    <col min="30" max="30" width="3" hidden="1" customWidth="1"/>
    <col min="31" max="35" width="2.28515625" hidden="1" customWidth="1"/>
    <col min="36" max="37" width="1.140625" hidden="1" customWidth="1"/>
    <col min="38" max="43" width="2.28515625" hidden="1" customWidth="1"/>
    <col min="44" max="44" width="2.140625" hidden="1" customWidth="1"/>
    <col min="45" max="45" width="1.85546875" hidden="1" customWidth="1"/>
    <col min="46" max="51" width="2.7109375" hidden="1" customWidth="1"/>
    <col min="52" max="52" width="2.42578125" hidden="1" customWidth="1"/>
    <col min="53" max="57" width="10.5703125" style="5" hidden="1" customWidth="1"/>
    <col min="58" max="58" width="2.28515625" hidden="1" customWidth="1"/>
    <col min="59" max="59" width="3.7109375" hidden="1" customWidth="1"/>
    <col min="60" max="60" width="2" hidden="1" customWidth="1"/>
    <col min="61" max="61" width="8.28515625" hidden="1" customWidth="1"/>
    <col min="62" max="62" width="3.7109375" style="5" hidden="1" customWidth="1"/>
    <col min="63" max="65" width="3.7109375" hidden="1" customWidth="1"/>
    <col min="66" max="66" width="19" hidden="1" customWidth="1"/>
    <col min="67" max="83" width="2.85546875" style="5" hidden="1" customWidth="1"/>
    <col min="84" max="84" width="2.28515625" hidden="1" customWidth="1"/>
    <col min="85" max="86" width="3.5703125" hidden="1" customWidth="1"/>
    <col min="87" max="89" width="3.140625" hidden="1" customWidth="1"/>
    <col min="90" max="90" width="3.5703125" hidden="1" customWidth="1"/>
    <col min="91" max="92" width="2.85546875" hidden="1" customWidth="1"/>
    <col min="93" max="124" width="0" hidden="1" customWidth="1"/>
  </cols>
  <sheetData>
    <row r="1" spans="1:92" ht="19.5" thickTop="1" thickBot="1" x14ac:dyDescent="0.3">
      <c r="A1" s="3"/>
      <c r="B1" s="2" t="s">
        <v>11</v>
      </c>
      <c r="C1" s="20"/>
      <c r="D1" s="17" t="s">
        <v>31</v>
      </c>
      <c r="E1" s="4"/>
      <c r="F1" s="8" t="s">
        <v>14</v>
      </c>
      <c r="G1" s="4"/>
      <c r="H1" s="63"/>
      <c r="I1" s="64"/>
      <c r="J1" s="64"/>
      <c r="K1" s="64"/>
      <c r="L1" s="64"/>
      <c r="M1" s="65"/>
      <c r="N1" s="4"/>
      <c r="O1" s="3"/>
      <c r="P1" s="10" t="s">
        <v>29</v>
      </c>
      <c r="Q1" t="s">
        <v>17</v>
      </c>
      <c r="R1" s="10"/>
      <c r="V1">
        <v>3</v>
      </c>
    </row>
    <row r="2" spans="1:92" ht="20.25" customHeight="1" thickTop="1" x14ac:dyDescent="0.25">
      <c r="A2" s="3"/>
      <c r="B2" s="34" t="str">
        <f>IF(D1="U-16 mix","Bitte das Geschlecht (m/w) angeben!","")</f>
        <v>Bitte das Geschlecht (m/w) angeben!</v>
      </c>
      <c r="C2" s="34"/>
      <c r="D2" s="34"/>
      <c r="E2" s="4"/>
      <c r="F2" s="3" t="s">
        <v>20</v>
      </c>
      <c r="G2" s="4"/>
      <c r="H2" s="48" t="s">
        <v>46</v>
      </c>
      <c r="I2" s="4"/>
      <c r="J2" s="4"/>
      <c r="K2" s="4"/>
      <c r="L2" s="49">
        <f>P20</f>
        <v>4</v>
      </c>
      <c r="M2" s="81" t="s">
        <v>45</v>
      </c>
      <c r="N2" s="82"/>
      <c r="O2" s="3"/>
      <c r="P2" s="10" t="s">
        <v>30</v>
      </c>
      <c r="Q2" t="s">
        <v>10</v>
      </c>
      <c r="R2" t="s">
        <v>8</v>
      </c>
      <c r="S2" s="10" t="s">
        <v>24</v>
      </c>
      <c r="V2">
        <v>4</v>
      </c>
      <c r="Y2" s="10" t="s">
        <v>29</v>
      </c>
      <c r="Z2" s="10" t="str">
        <f>CONCATENATE(Y3,"-",Y5)</f>
        <v>2009-2011</v>
      </c>
      <c r="AB2" s="10" t="s">
        <v>30</v>
      </c>
      <c r="AC2" t="str">
        <f>Z2</f>
        <v>2009-2011</v>
      </c>
    </row>
    <row r="3" spans="1:92" ht="20.25" customHeight="1" x14ac:dyDescent="0.3">
      <c r="A3" s="3"/>
      <c r="B3" s="3"/>
      <c r="C3" s="42">
        <v>6</v>
      </c>
      <c r="D3" s="50"/>
      <c r="E3" s="29" t="str">
        <f>BN25</f>
        <v/>
      </c>
      <c r="F3" s="3"/>
      <c r="G3" s="79" t="s">
        <v>41</v>
      </c>
      <c r="H3" s="80"/>
      <c r="I3" s="80"/>
      <c r="J3" s="80"/>
      <c r="K3" s="80"/>
      <c r="L3" s="80"/>
      <c r="M3" s="83"/>
      <c r="N3" s="80"/>
      <c r="O3" s="3"/>
      <c r="P3" s="10" t="s">
        <v>31</v>
      </c>
      <c r="R3" t="s">
        <v>9</v>
      </c>
      <c r="S3" s="10" t="s">
        <v>25</v>
      </c>
      <c r="Y3" s="28">
        <f>R5</f>
        <v>2009</v>
      </c>
      <c r="Z3" s="28"/>
      <c r="BO3" s="45" t="s">
        <v>1</v>
      </c>
      <c r="BR3" s="45" t="s">
        <v>2</v>
      </c>
      <c r="BU3" s="45" t="s">
        <v>3</v>
      </c>
      <c r="BX3" s="45" t="s">
        <v>4</v>
      </c>
      <c r="CA3" s="45" t="s">
        <v>5</v>
      </c>
      <c r="CD3" s="45" t="s">
        <v>42</v>
      </c>
      <c r="CG3" s="10" t="s">
        <v>43</v>
      </c>
      <c r="CJ3" s="10" t="s">
        <v>44</v>
      </c>
      <c r="CM3" s="10"/>
    </row>
    <row r="4" spans="1:92" x14ac:dyDescent="0.2">
      <c r="A4" s="35"/>
      <c r="B4" s="40" t="s">
        <v>22</v>
      </c>
      <c r="C4" s="41" t="s">
        <v>23</v>
      </c>
      <c r="D4" s="12" t="s">
        <v>13</v>
      </c>
      <c r="E4" s="12" t="s">
        <v>12</v>
      </c>
      <c r="F4" s="12" t="s">
        <v>0</v>
      </c>
      <c r="G4" s="13" t="s">
        <v>1</v>
      </c>
      <c r="H4" s="14" t="s">
        <v>2</v>
      </c>
      <c r="I4" s="14" t="s">
        <v>3</v>
      </c>
      <c r="J4" s="14" t="s">
        <v>4</v>
      </c>
      <c r="K4" s="14" t="s">
        <v>5</v>
      </c>
      <c r="L4" s="15" t="s">
        <v>6</v>
      </c>
      <c r="M4" s="12" t="s">
        <v>7</v>
      </c>
      <c r="N4" s="13"/>
      <c r="O4" s="3"/>
      <c r="P4" s="10" t="s">
        <v>32</v>
      </c>
      <c r="Y4" s="28">
        <f t="shared" ref="Y4:Y5" si="0">R6</f>
        <v>2010</v>
      </c>
      <c r="Z4" s="28"/>
      <c r="AE4" s="10" t="s">
        <v>26</v>
      </c>
      <c r="AL4" s="10" t="s">
        <v>27</v>
      </c>
      <c r="AT4" s="10" t="s">
        <v>28</v>
      </c>
      <c r="BA4" s="27" t="s">
        <v>34</v>
      </c>
      <c r="BB4" s="27" t="s">
        <v>35</v>
      </c>
      <c r="BC4" s="27" t="s">
        <v>31</v>
      </c>
      <c r="BD4" s="27" t="s">
        <v>36</v>
      </c>
      <c r="BE4" s="27" t="s">
        <v>37</v>
      </c>
      <c r="BO4" s="5" t="s">
        <v>25</v>
      </c>
      <c r="BP4" s="5" t="s">
        <v>24</v>
      </c>
      <c r="BR4" s="5" t="s">
        <v>25</v>
      </c>
      <c r="BS4" s="5" t="s">
        <v>24</v>
      </c>
      <c r="BU4" s="5" t="s">
        <v>25</v>
      </c>
      <c r="BV4" s="5" t="s">
        <v>24</v>
      </c>
      <c r="BX4" s="5" t="s">
        <v>25</v>
      </c>
      <c r="BY4" s="5" t="s">
        <v>24</v>
      </c>
      <c r="CA4" s="5" t="s">
        <v>25</v>
      </c>
      <c r="CB4" s="5" t="s">
        <v>24</v>
      </c>
      <c r="CD4" s="5" t="s">
        <v>25</v>
      </c>
      <c r="CE4" s="5" t="s">
        <v>24</v>
      </c>
      <c r="CG4" s="5" t="s">
        <v>25</v>
      </c>
      <c r="CH4" s="5" t="s">
        <v>24</v>
      </c>
      <c r="CJ4" s="5" t="s">
        <v>25</v>
      </c>
      <c r="CK4" s="5" t="s">
        <v>24</v>
      </c>
      <c r="CM4" s="27"/>
      <c r="CN4" s="27"/>
    </row>
    <row r="5" spans="1:92" x14ac:dyDescent="0.2">
      <c r="A5" s="35"/>
      <c r="B5" s="36">
        <v>1</v>
      </c>
      <c r="C5" s="37"/>
      <c r="D5" s="16"/>
      <c r="E5" s="21"/>
      <c r="F5" s="24" t="str">
        <f>IF($H$1="","",$H$1)</f>
        <v/>
      </c>
      <c r="G5" s="43"/>
      <c r="H5" s="43"/>
      <c r="I5" s="43"/>
      <c r="J5" s="43"/>
      <c r="K5" s="43"/>
      <c r="L5" s="43"/>
      <c r="M5" s="43"/>
      <c r="N5" s="1"/>
      <c r="O5" s="11" t="str">
        <f>IF(W5&gt;3,"FEHLER","")</f>
        <v/>
      </c>
      <c r="P5" s="10" t="s">
        <v>33</v>
      </c>
      <c r="R5">
        <v>2009</v>
      </c>
      <c r="T5" s="5">
        <f>COUNTIF(G5:M5,"x")</f>
        <v>0</v>
      </c>
      <c r="U5" s="5">
        <f>COUNTIF(G5:M5,"I")</f>
        <v>0</v>
      </c>
      <c r="V5" s="5">
        <f>COUNTIF(G5:M5,"II")</f>
        <v>0</v>
      </c>
      <c r="W5">
        <f>SUM(T5:V5)</f>
        <v>0</v>
      </c>
      <c r="Y5" s="28">
        <f t="shared" si="0"/>
        <v>2011</v>
      </c>
      <c r="AD5" t="b">
        <f>IF($C5="w",COUNTIF(G5,"x"))</f>
        <v>0</v>
      </c>
      <c r="AE5" t="b">
        <f t="shared" ref="AE5:AI5" si="1">IF($C5="w",COUNTIF(H5,"x"))</f>
        <v>0</v>
      </c>
      <c r="AF5" t="b">
        <f t="shared" si="1"/>
        <v>0</v>
      </c>
      <c r="AG5" t="b">
        <f t="shared" si="1"/>
        <v>0</v>
      </c>
      <c r="AH5" t="b">
        <f t="shared" si="1"/>
        <v>0</v>
      </c>
      <c r="AI5" t="b">
        <f t="shared" si="1"/>
        <v>0</v>
      </c>
      <c r="AL5">
        <f>IF($C5="m",COUNTIF(G5,"x"),IF($C5="",COUNTIF(G5,"x")))</f>
        <v>0</v>
      </c>
      <c r="AM5">
        <f t="shared" ref="AM5:AQ5" si="2">IF($C5="m",COUNTIF(H5,"x"),IF($C5="",COUNTIF(H5,"x")))</f>
        <v>0</v>
      </c>
      <c r="AN5">
        <f t="shared" si="2"/>
        <v>0</v>
      </c>
      <c r="AO5">
        <f t="shared" si="2"/>
        <v>0</v>
      </c>
      <c r="AP5">
        <f t="shared" si="2"/>
        <v>0</v>
      </c>
      <c r="AQ5">
        <f t="shared" si="2"/>
        <v>0</v>
      </c>
      <c r="AT5" t="b">
        <f>IF($D$1&lt;&gt;"U-16 mix",COUNTIF(G5,"x"))</f>
        <v>0</v>
      </c>
      <c r="AU5" t="b">
        <f t="shared" ref="AU5:AY5" si="3">IF($D$1&lt;&gt;"U-16 mix",COUNTIF(H5,"x"))</f>
        <v>0</v>
      </c>
      <c r="AV5" t="b">
        <f t="shared" si="3"/>
        <v>0</v>
      </c>
      <c r="AW5" t="b">
        <f t="shared" si="3"/>
        <v>0</v>
      </c>
      <c r="AX5" t="b">
        <f t="shared" si="3"/>
        <v>0</v>
      </c>
      <c r="AY5" t="b">
        <f t="shared" si="3"/>
        <v>0</v>
      </c>
      <c r="BA5" s="28" t="str">
        <f>IF($D$1="U-18 männlich",E5,"")</f>
        <v/>
      </c>
      <c r="BB5" s="28" t="str">
        <f>IF($D$1="U-18 weiblich",E5,"")</f>
        <v/>
      </c>
      <c r="BC5" s="28">
        <f>IF($D$1="U-16 mix",E5,"")</f>
        <v>0</v>
      </c>
      <c r="BD5" s="28" t="str">
        <f>IF($D$1="U-14 männlich",E5,"")</f>
        <v/>
      </c>
      <c r="BE5" s="28" t="str">
        <f>IF($D$1="U-14 weiblich",E5,"")</f>
        <v/>
      </c>
      <c r="BO5" s="5">
        <f>COUNTIFS($C$5:$C$16,"w",$G$5:$G$16,"x")</f>
        <v>0</v>
      </c>
      <c r="BP5" s="5">
        <f>COUNTIFS($C$5:$C$16,"m",$G$5:$G$16,"x")</f>
        <v>0</v>
      </c>
      <c r="BR5" s="5">
        <f>COUNTIFS($C$5:$C$16,"w",$H$5:$H$16,"x")</f>
        <v>0</v>
      </c>
      <c r="BS5" s="5">
        <f>COUNTIFS($C$5:$C$16,"m",$H$5:$H$16,"x")</f>
        <v>0</v>
      </c>
      <c r="BU5" s="5">
        <f>COUNTIFS($C$5:$C$16,"w",$I$5:$I$16,"x")</f>
        <v>0</v>
      </c>
      <c r="BV5" s="5">
        <f>COUNTIFS($C$5:$C$16,"m",$I$5:$I$16,"x")</f>
        <v>0</v>
      </c>
      <c r="BX5" s="5">
        <f>COUNTIFS($C$5:$C$16,"w",$J$5:$J$16,"x")</f>
        <v>0</v>
      </c>
      <c r="BY5" s="5">
        <f>COUNTIFS($C$5:$C$16,"m",$J$5:$J$16,"x")</f>
        <v>0</v>
      </c>
      <c r="CA5" s="5">
        <f>COUNTIFS($C$5:$C$16,"w",$K$5:$K$16,"x")</f>
        <v>0</v>
      </c>
      <c r="CB5" s="5">
        <f>COUNTIFS($C$5:$C$16,"m",$K$5:$K$16,"x")</f>
        <v>0</v>
      </c>
      <c r="CD5" s="5">
        <f>COUNTIFS($C$5:$C$16,"w",$L$5:$L$16,"x")</f>
        <v>0</v>
      </c>
      <c r="CE5" s="5">
        <f>COUNTIFS($C$5:$C$16,"m",$L$5:$L$16,"x")</f>
        <v>0</v>
      </c>
      <c r="CG5" s="5">
        <f>COUNTIFS($C$5:$C$16,"w",$M$5:$M$16,"I")</f>
        <v>0</v>
      </c>
      <c r="CH5" s="5">
        <f>COUNTIFS($C$5:$C$16,"m",$M$5:$M$16,"I")</f>
        <v>0</v>
      </c>
      <c r="CJ5" s="5">
        <f>COUNTIFS($C$5:$C$16,"w",$M$5:$M$16,"II")</f>
        <v>0</v>
      </c>
      <c r="CK5" s="5">
        <f>COUNTIFS($C$5:$C$16,"m",$M$5:$M$16,"II")</f>
        <v>0</v>
      </c>
      <c r="CM5" s="5"/>
      <c r="CN5" s="5"/>
    </row>
    <row r="6" spans="1:92" x14ac:dyDescent="0.2">
      <c r="A6" s="35"/>
      <c r="B6" s="38">
        <v>2</v>
      </c>
      <c r="C6" s="39"/>
      <c r="D6" s="16"/>
      <c r="E6" s="21"/>
      <c r="F6" s="24" t="str">
        <f t="shared" ref="F6:F16" si="4">IF($H$1="","",$H$1)</f>
        <v/>
      </c>
      <c r="G6" s="43"/>
      <c r="H6" s="43"/>
      <c r="I6" s="43"/>
      <c r="J6" s="43"/>
      <c r="K6" s="43"/>
      <c r="L6" s="43"/>
      <c r="M6" s="43"/>
      <c r="N6" s="1"/>
      <c r="O6" s="11" t="str">
        <f t="shared" ref="O6:O16" si="5">IF(W6&gt;3,"FEHLER","")</f>
        <v/>
      </c>
      <c r="R6">
        <v>2010</v>
      </c>
      <c r="T6" s="5">
        <f t="shared" ref="T6:T16" si="6">COUNTIF(G6:M6,"x")</f>
        <v>0</v>
      </c>
      <c r="U6" s="5">
        <f t="shared" ref="U6:U16" si="7">COUNTIF(G6:M6,"I")</f>
        <v>0</v>
      </c>
      <c r="V6" s="5">
        <f t="shared" ref="V6:V16" si="8">COUNTIF(G6:M6,"II")</f>
        <v>0</v>
      </c>
      <c r="W6">
        <f t="shared" ref="W6:W16" si="9">SUM(T6:V6)</f>
        <v>0</v>
      </c>
      <c r="Y6" s="10" t="s">
        <v>31</v>
      </c>
      <c r="Z6" s="10" t="str">
        <f>CONCATENATE(Y7,"-",Y9)</f>
        <v>2011-2013</v>
      </c>
      <c r="AD6" t="b">
        <f t="shared" ref="AD6:AD16" si="10">IF($C6="w",COUNTIF(G6,"x"))</f>
        <v>0</v>
      </c>
      <c r="AE6" t="b">
        <f t="shared" ref="AE6:AE16" si="11">IF($C6="w",COUNTIF(H6,"x"))</f>
        <v>0</v>
      </c>
      <c r="AF6" t="b">
        <f t="shared" ref="AF6:AF16" si="12">IF($C6="w",COUNTIF(I6,"x"))</f>
        <v>0</v>
      </c>
      <c r="AG6" t="b">
        <f t="shared" ref="AG6:AG16" si="13">IF($C6="w",COUNTIF(J6,"x"))</f>
        <v>0</v>
      </c>
      <c r="AH6" t="b">
        <f t="shared" ref="AH6:AH16" si="14">IF($C6="w",COUNTIF(K6,"x"))</f>
        <v>0</v>
      </c>
      <c r="AI6" t="b">
        <f t="shared" ref="AI6:AI16" si="15">IF($C6="w",COUNTIF(L6,"x"))</f>
        <v>0</v>
      </c>
      <c r="AL6">
        <f t="shared" ref="AL6:AL16" si="16">IF($C6="m",COUNTIF(G6,"x"),IF($C6="",COUNTIF(G6,"x")))</f>
        <v>0</v>
      </c>
      <c r="AM6">
        <f t="shared" ref="AM6:AM16" si="17">IF($C6="m",COUNTIF(H6,"x"),IF($C6="",COUNTIF(H6,"x")))</f>
        <v>0</v>
      </c>
      <c r="AN6">
        <f t="shared" ref="AN6:AN16" si="18">IF($C6="m",COUNTIF(I6,"x"),IF($C6="",COUNTIF(I6,"x")))</f>
        <v>0</v>
      </c>
      <c r="AO6">
        <f t="shared" ref="AO6:AO16" si="19">IF($C6="m",COUNTIF(J6,"x"),IF($C6="",COUNTIF(J6,"x")))</f>
        <v>0</v>
      </c>
      <c r="AP6">
        <f t="shared" ref="AP6:AP16" si="20">IF($C6="m",COUNTIF(K6,"x"),IF($C6="",COUNTIF(K6,"x")))</f>
        <v>0</v>
      </c>
      <c r="AQ6">
        <f t="shared" ref="AQ6:AQ16" si="21">IF($C6="m",COUNTIF(L6,"x"),IF($C6="",COUNTIF(L6,"x")))</f>
        <v>0</v>
      </c>
      <c r="AT6" t="b">
        <f t="shared" ref="AT6:AT16" si="22">IF($D$1&lt;&gt;"U-16 mix",COUNTIF(G6,"x"))</f>
        <v>0</v>
      </c>
      <c r="AU6" t="b">
        <f t="shared" ref="AU6:AU16" si="23">IF($D$1&lt;&gt;"U-16 mix",COUNTIF(H6,"x"))</f>
        <v>0</v>
      </c>
      <c r="AV6" t="b">
        <f t="shared" ref="AV6:AV16" si="24">IF($D$1&lt;&gt;"U-16 mix",COUNTIF(I6,"x"))</f>
        <v>0</v>
      </c>
      <c r="AW6" t="b">
        <f t="shared" ref="AW6:AW16" si="25">IF($D$1&lt;&gt;"U-16 mix",COUNTIF(J6,"x"))</f>
        <v>0</v>
      </c>
      <c r="AX6" t="b">
        <f t="shared" ref="AX6:AX16" si="26">IF($D$1&lt;&gt;"U-16 mix",COUNTIF(K6,"x"))</f>
        <v>0</v>
      </c>
      <c r="AY6" t="b">
        <f t="shared" ref="AY6:AY16" si="27">IF($D$1&lt;&gt;"U-16 mix",COUNTIF(L6,"x"))</f>
        <v>0</v>
      </c>
      <c r="BA6" s="28" t="str">
        <f t="shared" ref="BA6:BA16" si="28">IF($D$1="U-18 männlich",E6,"")</f>
        <v/>
      </c>
      <c r="BB6" s="28" t="str">
        <f t="shared" ref="BB6:BB16" si="29">IF($D$1="U-18 weiblich",E6,"")</f>
        <v/>
      </c>
      <c r="BC6" s="28">
        <f t="shared" ref="BC6:BC16" si="30">IF($D$1="U-16 mix",E6,"")</f>
        <v>0</v>
      </c>
      <c r="BD6" s="28" t="str">
        <f t="shared" ref="BD6:BD16" si="31">IF($D$1="U-14 männlich",E6,"")</f>
        <v/>
      </c>
      <c r="BE6" s="28" t="str">
        <f t="shared" ref="BE6:BE16" si="32">IF($D$1="U-14 weiblich",E6,"")</f>
        <v/>
      </c>
    </row>
    <row r="7" spans="1:92" x14ac:dyDescent="0.2">
      <c r="A7" s="35"/>
      <c r="B7" s="38">
        <v>3</v>
      </c>
      <c r="C7" s="39"/>
      <c r="D7" s="16"/>
      <c r="E7" s="21"/>
      <c r="F7" s="24" t="str">
        <f t="shared" si="4"/>
        <v/>
      </c>
      <c r="G7" s="43"/>
      <c r="H7" s="43"/>
      <c r="I7" s="43"/>
      <c r="J7" s="43"/>
      <c r="K7" s="43"/>
      <c r="L7" s="43"/>
      <c r="M7" s="43"/>
      <c r="N7" s="1"/>
      <c r="O7" s="11" t="str">
        <f t="shared" si="5"/>
        <v/>
      </c>
      <c r="R7">
        <v>2011</v>
      </c>
      <c r="T7" s="5">
        <f t="shared" si="6"/>
        <v>0</v>
      </c>
      <c r="U7" s="5">
        <f t="shared" si="7"/>
        <v>0</v>
      </c>
      <c r="V7" s="5">
        <f t="shared" si="8"/>
        <v>0</v>
      </c>
      <c r="W7">
        <f t="shared" si="9"/>
        <v>0</v>
      </c>
      <c r="Y7" s="5">
        <f>R7</f>
        <v>2011</v>
      </c>
      <c r="Z7" s="28"/>
      <c r="AD7" t="b">
        <f t="shared" si="10"/>
        <v>0</v>
      </c>
      <c r="AE7" t="b">
        <f t="shared" si="11"/>
        <v>0</v>
      </c>
      <c r="AF7" t="b">
        <f t="shared" si="12"/>
        <v>0</v>
      </c>
      <c r="AG7" t="b">
        <f t="shared" si="13"/>
        <v>0</v>
      </c>
      <c r="AH7" t="b">
        <f t="shared" si="14"/>
        <v>0</v>
      </c>
      <c r="AI7" t="b">
        <f t="shared" si="15"/>
        <v>0</v>
      </c>
      <c r="AL7">
        <f t="shared" si="16"/>
        <v>0</v>
      </c>
      <c r="AM7">
        <f t="shared" si="17"/>
        <v>0</v>
      </c>
      <c r="AN7">
        <f t="shared" si="18"/>
        <v>0</v>
      </c>
      <c r="AO7">
        <f t="shared" si="19"/>
        <v>0</v>
      </c>
      <c r="AP7">
        <f t="shared" si="20"/>
        <v>0</v>
      </c>
      <c r="AQ7">
        <f t="shared" si="21"/>
        <v>0</v>
      </c>
      <c r="AT7" t="b">
        <f t="shared" si="22"/>
        <v>0</v>
      </c>
      <c r="AU7" t="b">
        <f t="shared" si="23"/>
        <v>0</v>
      </c>
      <c r="AV7" t="b">
        <f t="shared" si="24"/>
        <v>0</v>
      </c>
      <c r="AW7" t="b">
        <f t="shared" si="25"/>
        <v>0</v>
      </c>
      <c r="AX7" t="b">
        <f t="shared" si="26"/>
        <v>0</v>
      </c>
      <c r="AY7" t="b">
        <f t="shared" si="27"/>
        <v>0</v>
      </c>
      <c r="BA7" s="28" t="str">
        <f t="shared" si="28"/>
        <v/>
      </c>
      <c r="BB7" s="28" t="str">
        <f t="shared" si="29"/>
        <v/>
      </c>
      <c r="BC7" s="28">
        <f t="shared" si="30"/>
        <v>0</v>
      </c>
      <c r="BD7" s="28" t="str">
        <f t="shared" si="31"/>
        <v/>
      </c>
      <c r="BE7" s="28" t="str">
        <f t="shared" si="32"/>
        <v/>
      </c>
    </row>
    <row r="8" spans="1:92" x14ac:dyDescent="0.2">
      <c r="A8" s="35"/>
      <c r="B8" s="38">
        <v>4</v>
      </c>
      <c r="C8" s="39"/>
      <c r="D8" s="16"/>
      <c r="E8" s="21"/>
      <c r="F8" s="24" t="str">
        <f t="shared" si="4"/>
        <v/>
      </c>
      <c r="G8" s="43"/>
      <c r="H8" s="43"/>
      <c r="I8" s="43"/>
      <c r="J8" s="43"/>
      <c r="K8" s="43"/>
      <c r="L8" s="43"/>
      <c r="M8" s="43"/>
      <c r="N8" s="1"/>
      <c r="O8" s="11" t="str">
        <f t="shared" si="5"/>
        <v/>
      </c>
      <c r="R8">
        <v>2012</v>
      </c>
      <c r="T8" s="5">
        <f t="shared" si="6"/>
        <v>0</v>
      </c>
      <c r="U8" s="5">
        <f t="shared" si="7"/>
        <v>0</v>
      </c>
      <c r="V8" s="5">
        <f t="shared" si="8"/>
        <v>0</v>
      </c>
      <c r="W8">
        <f t="shared" si="9"/>
        <v>0</v>
      </c>
      <c r="Y8" s="5">
        <f t="shared" ref="Y8:Y9" si="33">R8</f>
        <v>2012</v>
      </c>
      <c r="Z8" s="28"/>
      <c r="AD8" t="b">
        <f t="shared" si="10"/>
        <v>0</v>
      </c>
      <c r="AE8" t="b">
        <f t="shared" si="11"/>
        <v>0</v>
      </c>
      <c r="AF8" t="b">
        <f t="shared" si="12"/>
        <v>0</v>
      </c>
      <c r="AG8" t="b">
        <f t="shared" si="13"/>
        <v>0</v>
      </c>
      <c r="AH8" t="b">
        <f t="shared" si="14"/>
        <v>0</v>
      </c>
      <c r="AI8" t="b">
        <f t="shared" si="15"/>
        <v>0</v>
      </c>
      <c r="AL8">
        <f t="shared" si="16"/>
        <v>0</v>
      </c>
      <c r="AM8">
        <f t="shared" si="17"/>
        <v>0</v>
      </c>
      <c r="AN8">
        <f t="shared" si="18"/>
        <v>0</v>
      </c>
      <c r="AO8">
        <f t="shared" si="19"/>
        <v>0</v>
      </c>
      <c r="AP8">
        <f t="shared" si="20"/>
        <v>0</v>
      </c>
      <c r="AQ8">
        <f t="shared" si="21"/>
        <v>0</v>
      </c>
      <c r="AT8" t="b">
        <f t="shared" si="22"/>
        <v>0</v>
      </c>
      <c r="AU8" t="b">
        <f t="shared" si="23"/>
        <v>0</v>
      </c>
      <c r="AV8" t="b">
        <f t="shared" si="24"/>
        <v>0</v>
      </c>
      <c r="AW8" t="b">
        <f t="shared" si="25"/>
        <v>0</v>
      </c>
      <c r="AX8" t="b">
        <f t="shared" si="26"/>
        <v>0</v>
      </c>
      <c r="AY8" t="b">
        <f t="shared" si="27"/>
        <v>0</v>
      </c>
      <c r="BA8" s="28" t="str">
        <f t="shared" si="28"/>
        <v/>
      </c>
      <c r="BB8" s="28" t="str">
        <f t="shared" si="29"/>
        <v/>
      </c>
      <c r="BC8" s="28">
        <f t="shared" si="30"/>
        <v>0</v>
      </c>
      <c r="BD8" s="28" t="str">
        <f t="shared" si="31"/>
        <v/>
      </c>
      <c r="BE8" s="28" t="str">
        <f t="shared" si="32"/>
        <v/>
      </c>
    </row>
    <row r="9" spans="1:92" x14ac:dyDescent="0.2">
      <c r="A9" s="35"/>
      <c r="B9" s="38">
        <v>5</v>
      </c>
      <c r="C9" s="39"/>
      <c r="D9" s="16"/>
      <c r="E9" s="21"/>
      <c r="F9" s="24" t="str">
        <f t="shared" si="4"/>
        <v/>
      </c>
      <c r="G9" s="43"/>
      <c r="H9" s="43"/>
      <c r="I9" s="43"/>
      <c r="J9" s="43"/>
      <c r="K9" s="43"/>
      <c r="L9" s="43"/>
      <c r="M9" s="43"/>
      <c r="N9" s="1"/>
      <c r="O9" s="11" t="str">
        <f t="shared" si="5"/>
        <v/>
      </c>
      <c r="R9">
        <v>2013</v>
      </c>
      <c r="T9" s="5">
        <f t="shared" si="6"/>
        <v>0</v>
      </c>
      <c r="U9" s="5">
        <f t="shared" si="7"/>
        <v>0</v>
      </c>
      <c r="V9" s="5">
        <f t="shared" si="8"/>
        <v>0</v>
      </c>
      <c r="W9">
        <f t="shared" si="9"/>
        <v>0</v>
      </c>
      <c r="Y9" s="5">
        <f t="shared" si="33"/>
        <v>2013</v>
      </c>
      <c r="AD9" t="b">
        <f t="shared" si="10"/>
        <v>0</v>
      </c>
      <c r="AE9" t="b">
        <f t="shared" si="11"/>
        <v>0</v>
      </c>
      <c r="AF9" t="b">
        <f t="shared" si="12"/>
        <v>0</v>
      </c>
      <c r="AG9" t="b">
        <f t="shared" si="13"/>
        <v>0</v>
      </c>
      <c r="AH9" t="b">
        <f t="shared" si="14"/>
        <v>0</v>
      </c>
      <c r="AI9" t="b">
        <f t="shared" si="15"/>
        <v>0</v>
      </c>
      <c r="AL9">
        <f t="shared" si="16"/>
        <v>0</v>
      </c>
      <c r="AM9">
        <f t="shared" si="17"/>
        <v>0</v>
      </c>
      <c r="AN9">
        <f t="shared" si="18"/>
        <v>0</v>
      </c>
      <c r="AO9">
        <f t="shared" si="19"/>
        <v>0</v>
      </c>
      <c r="AP9">
        <f t="shared" si="20"/>
        <v>0</v>
      </c>
      <c r="AQ9">
        <f t="shared" si="21"/>
        <v>0</v>
      </c>
      <c r="AT9" t="b">
        <f t="shared" si="22"/>
        <v>0</v>
      </c>
      <c r="AU9" t="b">
        <f t="shared" si="23"/>
        <v>0</v>
      </c>
      <c r="AV9" t="b">
        <f t="shared" si="24"/>
        <v>0</v>
      </c>
      <c r="AW9" t="b">
        <f t="shared" si="25"/>
        <v>0</v>
      </c>
      <c r="AX9" t="b">
        <f t="shared" si="26"/>
        <v>0</v>
      </c>
      <c r="AY9" t="b">
        <f t="shared" si="27"/>
        <v>0</v>
      </c>
      <c r="BA9" s="28" t="str">
        <f t="shared" si="28"/>
        <v/>
      </c>
      <c r="BB9" s="28" t="str">
        <f t="shared" si="29"/>
        <v/>
      </c>
      <c r="BC9" s="28">
        <f t="shared" si="30"/>
        <v>0</v>
      </c>
      <c r="BD9" s="28" t="str">
        <f t="shared" si="31"/>
        <v/>
      </c>
      <c r="BE9" s="28" t="str">
        <f t="shared" si="32"/>
        <v/>
      </c>
    </row>
    <row r="10" spans="1:92" x14ac:dyDescent="0.2">
      <c r="A10" s="35"/>
      <c r="B10" s="38">
        <v>6</v>
      </c>
      <c r="C10" s="39"/>
      <c r="D10" s="16"/>
      <c r="E10" s="21"/>
      <c r="F10" s="24" t="str">
        <f t="shared" si="4"/>
        <v/>
      </c>
      <c r="G10" s="43"/>
      <c r="H10" s="43"/>
      <c r="I10" s="43"/>
      <c r="J10" s="43"/>
      <c r="K10" s="43"/>
      <c r="L10" s="43"/>
      <c r="M10" s="43"/>
      <c r="N10" s="1"/>
      <c r="O10" s="11" t="str">
        <f t="shared" si="5"/>
        <v/>
      </c>
      <c r="P10">
        <f>IF($D$1="U-16 mix",R7,IF($D$1="U-18 männlich",R5,IF($D$1="U-18 weiblich",R5,IF($D$1="U-14 männlich",R9,IF($D$1="U-14 weiblich",R9)))))</f>
        <v>2011</v>
      </c>
      <c r="R10">
        <v>2014</v>
      </c>
      <c r="T10" s="5">
        <f t="shared" si="6"/>
        <v>0</v>
      </c>
      <c r="U10" s="5">
        <f t="shared" si="7"/>
        <v>0</v>
      </c>
      <c r="V10" s="5">
        <f t="shared" si="8"/>
        <v>0</v>
      </c>
      <c r="W10">
        <f t="shared" si="9"/>
        <v>0</v>
      </c>
      <c r="Y10" s="10" t="s">
        <v>32</v>
      </c>
      <c r="Z10" s="10" t="str">
        <f>CONCATENATE(Y11,Y19)</f>
        <v>2013 u. jünger (nur bis einschließlich Klassenstufe 6)</v>
      </c>
      <c r="AB10" s="10" t="s">
        <v>33</v>
      </c>
      <c r="AC10" t="str">
        <f>Z10</f>
        <v>2013 u. jünger (nur bis einschließlich Klassenstufe 6)</v>
      </c>
      <c r="AD10" t="b">
        <f t="shared" si="10"/>
        <v>0</v>
      </c>
      <c r="AE10" t="b">
        <f t="shared" si="11"/>
        <v>0</v>
      </c>
      <c r="AF10" t="b">
        <f t="shared" si="12"/>
        <v>0</v>
      </c>
      <c r="AG10" t="b">
        <f t="shared" si="13"/>
        <v>0</v>
      </c>
      <c r="AH10" t="b">
        <f t="shared" si="14"/>
        <v>0</v>
      </c>
      <c r="AI10" t="b">
        <f t="shared" si="15"/>
        <v>0</v>
      </c>
      <c r="AL10">
        <f t="shared" si="16"/>
        <v>0</v>
      </c>
      <c r="AM10">
        <f t="shared" si="17"/>
        <v>0</v>
      </c>
      <c r="AN10">
        <f t="shared" si="18"/>
        <v>0</v>
      </c>
      <c r="AO10">
        <f t="shared" si="19"/>
        <v>0</v>
      </c>
      <c r="AP10">
        <f t="shared" si="20"/>
        <v>0</v>
      </c>
      <c r="AQ10">
        <f t="shared" si="21"/>
        <v>0</v>
      </c>
      <c r="AT10" t="b">
        <f t="shared" si="22"/>
        <v>0</v>
      </c>
      <c r="AU10" t="b">
        <f t="shared" si="23"/>
        <v>0</v>
      </c>
      <c r="AV10" t="b">
        <f t="shared" si="24"/>
        <v>0</v>
      </c>
      <c r="AW10" t="b">
        <f t="shared" si="25"/>
        <v>0</v>
      </c>
      <c r="AX10" t="b">
        <f t="shared" si="26"/>
        <v>0</v>
      </c>
      <c r="AY10" t="b">
        <f t="shared" si="27"/>
        <v>0</v>
      </c>
      <c r="BA10" s="28" t="str">
        <f t="shared" si="28"/>
        <v/>
      </c>
      <c r="BB10" s="28" t="str">
        <f t="shared" si="29"/>
        <v/>
      </c>
      <c r="BC10" s="28">
        <f t="shared" si="30"/>
        <v>0</v>
      </c>
      <c r="BD10" s="28" t="str">
        <f t="shared" si="31"/>
        <v/>
      </c>
      <c r="BE10" s="28" t="str">
        <f t="shared" si="32"/>
        <v/>
      </c>
    </row>
    <row r="11" spans="1:92" x14ac:dyDescent="0.2">
      <c r="A11" s="35"/>
      <c r="B11" s="38">
        <v>7</v>
      </c>
      <c r="C11" s="39"/>
      <c r="D11" s="16"/>
      <c r="E11" s="21"/>
      <c r="F11" s="24" t="str">
        <f t="shared" si="4"/>
        <v/>
      </c>
      <c r="G11" s="43"/>
      <c r="H11" s="43"/>
      <c r="I11" s="43"/>
      <c r="J11" s="43"/>
      <c r="K11" s="43"/>
      <c r="L11" s="43"/>
      <c r="M11" s="43"/>
      <c r="N11" s="18" t="str">
        <f>IF(COUNTIF($M$5:$M$16,"I")=4,"I","")</f>
        <v/>
      </c>
      <c r="O11" s="11" t="str">
        <f t="shared" si="5"/>
        <v/>
      </c>
      <c r="P11">
        <f>IF($D$1="U-16 mix",R8,IF($D$1="U-18 männlich",R6,IF($D$1="U-18 weiblich",R6,IF($D$1="U-14 männlich",R10,IF($D$1="U-14 weiblich",R10)))))</f>
        <v>2012</v>
      </c>
      <c r="R11">
        <v>2015</v>
      </c>
      <c r="T11" s="5">
        <f t="shared" si="6"/>
        <v>0</v>
      </c>
      <c r="U11" s="5">
        <f t="shared" si="7"/>
        <v>0</v>
      </c>
      <c r="V11" s="5">
        <f t="shared" si="8"/>
        <v>0</v>
      </c>
      <c r="W11">
        <f t="shared" si="9"/>
        <v>0</v>
      </c>
      <c r="Y11" s="5">
        <f>R9</f>
        <v>2013</v>
      </c>
      <c r="Z11" s="28"/>
      <c r="AD11" t="b">
        <f t="shared" si="10"/>
        <v>0</v>
      </c>
      <c r="AE11" t="b">
        <f t="shared" si="11"/>
        <v>0</v>
      </c>
      <c r="AF11" t="b">
        <f t="shared" si="12"/>
        <v>0</v>
      </c>
      <c r="AG11" t="b">
        <f t="shared" si="13"/>
        <v>0</v>
      </c>
      <c r="AH11" t="b">
        <f t="shared" si="14"/>
        <v>0</v>
      </c>
      <c r="AI11" t="b">
        <f t="shared" si="15"/>
        <v>0</v>
      </c>
      <c r="AL11">
        <f t="shared" si="16"/>
        <v>0</v>
      </c>
      <c r="AM11">
        <f t="shared" si="17"/>
        <v>0</v>
      </c>
      <c r="AN11">
        <f t="shared" si="18"/>
        <v>0</v>
      </c>
      <c r="AO11">
        <f t="shared" si="19"/>
        <v>0</v>
      </c>
      <c r="AP11">
        <f t="shared" si="20"/>
        <v>0</v>
      </c>
      <c r="AQ11">
        <f t="shared" si="21"/>
        <v>0</v>
      </c>
      <c r="AT11" t="b">
        <f t="shared" si="22"/>
        <v>0</v>
      </c>
      <c r="AU11" t="b">
        <f t="shared" si="23"/>
        <v>0</v>
      </c>
      <c r="AV11" t="b">
        <f t="shared" si="24"/>
        <v>0</v>
      </c>
      <c r="AW11" t="b">
        <f t="shared" si="25"/>
        <v>0</v>
      </c>
      <c r="AX11" t="b">
        <f t="shared" si="26"/>
        <v>0</v>
      </c>
      <c r="AY11" t="b">
        <f t="shared" si="27"/>
        <v>0</v>
      </c>
      <c r="BA11" s="28" t="str">
        <f t="shared" si="28"/>
        <v/>
      </c>
      <c r="BB11" s="28" t="str">
        <f t="shared" si="29"/>
        <v/>
      </c>
      <c r="BC11" s="28">
        <f t="shared" si="30"/>
        <v>0</v>
      </c>
      <c r="BD11" s="28" t="str">
        <f t="shared" si="31"/>
        <v/>
      </c>
      <c r="BE11" s="28" t="str">
        <f t="shared" si="32"/>
        <v/>
      </c>
    </row>
    <row r="12" spans="1:92" x14ac:dyDescent="0.2">
      <c r="A12" s="35"/>
      <c r="B12" s="38">
        <v>8</v>
      </c>
      <c r="C12" s="39"/>
      <c r="D12" s="16"/>
      <c r="E12" s="21"/>
      <c r="F12" s="24" t="str">
        <f t="shared" si="4"/>
        <v/>
      </c>
      <c r="G12" s="43"/>
      <c r="H12" s="43"/>
      <c r="I12" s="43"/>
      <c r="J12" s="43"/>
      <c r="K12" s="43"/>
      <c r="L12" s="43"/>
      <c r="M12" s="43"/>
      <c r="N12" s="18" t="str">
        <f>IF(COUNTIF($M$5:$M$16,"II")=4,"II","")</f>
        <v/>
      </c>
      <c r="O12" s="11" t="str">
        <f t="shared" si="5"/>
        <v/>
      </c>
      <c r="P12">
        <f>IF($D$1="U-16 mix",R9,IF($D$1="U-18 männlich",R7,IF($D$1="U-18 weiblich",R7,IF($D$1="U-14 männlich",R11,IF($D$1="U-14 weiblich",R11)))))</f>
        <v>2013</v>
      </c>
      <c r="R12">
        <v>2016</v>
      </c>
      <c r="T12" s="5">
        <f t="shared" si="6"/>
        <v>0</v>
      </c>
      <c r="U12" s="5">
        <f t="shared" si="7"/>
        <v>0</v>
      </c>
      <c r="V12" s="5">
        <f t="shared" si="8"/>
        <v>0</v>
      </c>
      <c r="W12">
        <f t="shared" si="9"/>
        <v>0</v>
      </c>
      <c r="Y12" s="5">
        <f t="shared" ref="Y12:Y16" si="34">R10</f>
        <v>2014</v>
      </c>
      <c r="AD12" t="b">
        <f t="shared" si="10"/>
        <v>0</v>
      </c>
      <c r="AE12" t="b">
        <f t="shared" si="11"/>
        <v>0</v>
      </c>
      <c r="AF12" t="b">
        <f t="shared" si="12"/>
        <v>0</v>
      </c>
      <c r="AG12" t="b">
        <f t="shared" si="13"/>
        <v>0</v>
      </c>
      <c r="AH12" t="b">
        <f t="shared" si="14"/>
        <v>0</v>
      </c>
      <c r="AI12" t="b">
        <f t="shared" si="15"/>
        <v>0</v>
      </c>
      <c r="AL12">
        <f t="shared" si="16"/>
        <v>0</v>
      </c>
      <c r="AM12">
        <f t="shared" si="17"/>
        <v>0</v>
      </c>
      <c r="AN12">
        <f t="shared" si="18"/>
        <v>0</v>
      </c>
      <c r="AO12">
        <f t="shared" si="19"/>
        <v>0</v>
      </c>
      <c r="AP12">
        <f t="shared" si="20"/>
        <v>0</v>
      </c>
      <c r="AQ12">
        <f t="shared" si="21"/>
        <v>0</v>
      </c>
      <c r="AT12" t="b">
        <f t="shared" si="22"/>
        <v>0</v>
      </c>
      <c r="AU12" t="b">
        <f t="shared" si="23"/>
        <v>0</v>
      </c>
      <c r="AV12" t="b">
        <f t="shared" si="24"/>
        <v>0</v>
      </c>
      <c r="AW12" t="b">
        <f t="shared" si="25"/>
        <v>0</v>
      </c>
      <c r="AX12" t="b">
        <f t="shared" si="26"/>
        <v>0</v>
      </c>
      <c r="AY12" t="b">
        <f t="shared" si="27"/>
        <v>0</v>
      </c>
      <c r="BA12" s="28" t="str">
        <f t="shared" si="28"/>
        <v/>
      </c>
      <c r="BB12" s="28" t="str">
        <f t="shared" si="29"/>
        <v/>
      </c>
      <c r="BC12" s="28">
        <f t="shared" si="30"/>
        <v>0</v>
      </c>
      <c r="BD12" s="28" t="str">
        <f t="shared" si="31"/>
        <v/>
      </c>
      <c r="BE12" s="28" t="str">
        <f t="shared" si="32"/>
        <v/>
      </c>
    </row>
    <row r="13" spans="1:92" x14ac:dyDescent="0.2">
      <c r="A13" s="35"/>
      <c r="B13" s="38">
        <v>9</v>
      </c>
      <c r="C13" s="39"/>
      <c r="D13" s="16"/>
      <c r="E13" s="21"/>
      <c r="F13" s="24" t="str">
        <f t="shared" si="4"/>
        <v/>
      </c>
      <c r="G13" s="43"/>
      <c r="H13" s="43"/>
      <c r="I13" s="43"/>
      <c r="J13" s="43"/>
      <c r="K13" s="43"/>
      <c r="L13" s="43"/>
      <c r="M13" s="43"/>
      <c r="N13" s="1"/>
      <c r="O13" s="11" t="str">
        <f t="shared" si="5"/>
        <v/>
      </c>
      <c r="P13" t="str">
        <f>IF($D$1="U-16 mix","",IF($D$1="U-18 männlich","",IF($D$1="U-18 weiblich","",IF($D$1="U-14 männlich",R12,IF($D$1="U-14 weiblich",R12)))))</f>
        <v/>
      </c>
      <c r="R13">
        <v>2017</v>
      </c>
      <c r="T13" s="5">
        <f t="shared" si="6"/>
        <v>0</v>
      </c>
      <c r="U13" s="5">
        <f t="shared" si="7"/>
        <v>0</v>
      </c>
      <c r="V13" s="5">
        <f t="shared" si="8"/>
        <v>0</v>
      </c>
      <c r="W13">
        <f t="shared" si="9"/>
        <v>0</v>
      </c>
      <c r="Y13" s="5">
        <f t="shared" si="34"/>
        <v>2015</v>
      </c>
      <c r="AD13" t="b">
        <f t="shared" si="10"/>
        <v>0</v>
      </c>
      <c r="AE13" t="b">
        <f t="shared" si="11"/>
        <v>0</v>
      </c>
      <c r="AF13" t="b">
        <f t="shared" si="12"/>
        <v>0</v>
      </c>
      <c r="AG13" t="b">
        <f t="shared" si="13"/>
        <v>0</v>
      </c>
      <c r="AH13" t="b">
        <f t="shared" si="14"/>
        <v>0</v>
      </c>
      <c r="AI13" t="b">
        <f t="shared" si="15"/>
        <v>0</v>
      </c>
      <c r="AL13">
        <f t="shared" si="16"/>
        <v>0</v>
      </c>
      <c r="AM13">
        <f t="shared" si="17"/>
        <v>0</v>
      </c>
      <c r="AN13">
        <f t="shared" si="18"/>
        <v>0</v>
      </c>
      <c r="AO13">
        <f t="shared" si="19"/>
        <v>0</v>
      </c>
      <c r="AP13">
        <f t="shared" si="20"/>
        <v>0</v>
      </c>
      <c r="AQ13">
        <f t="shared" si="21"/>
        <v>0</v>
      </c>
      <c r="AT13" t="b">
        <f t="shared" si="22"/>
        <v>0</v>
      </c>
      <c r="AU13" t="b">
        <f t="shared" si="23"/>
        <v>0</v>
      </c>
      <c r="AV13" t="b">
        <f t="shared" si="24"/>
        <v>0</v>
      </c>
      <c r="AW13" t="b">
        <f t="shared" si="25"/>
        <v>0</v>
      </c>
      <c r="AX13" t="b">
        <f t="shared" si="26"/>
        <v>0</v>
      </c>
      <c r="AY13" t="b">
        <f t="shared" si="27"/>
        <v>0</v>
      </c>
      <c r="BA13" s="28" t="str">
        <f t="shared" si="28"/>
        <v/>
      </c>
      <c r="BB13" s="28" t="str">
        <f t="shared" si="29"/>
        <v/>
      </c>
      <c r="BC13" s="28">
        <f t="shared" si="30"/>
        <v>0</v>
      </c>
      <c r="BD13" s="28" t="str">
        <f t="shared" si="31"/>
        <v/>
      </c>
      <c r="BE13" s="28" t="str">
        <f t="shared" si="32"/>
        <v/>
      </c>
    </row>
    <row r="14" spans="1:92" x14ac:dyDescent="0.2">
      <c r="A14" s="35"/>
      <c r="B14" s="38">
        <v>10</v>
      </c>
      <c r="C14" s="39"/>
      <c r="D14" s="16"/>
      <c r="E14" s="21"/>
      <c r="F14" s="24" t="str">
        <f t="shared" si="4"/>
        <v/>
      </c>
      <c r="G14" s="43"/>
      <c r="H14" s="43"/>
      <c r="I14" s="43"/>
      <c r="J14" s="43"/>
      <c r="K14" s="43"/>
      <c r="L14" s="43"/>
      <c r="M14" s="43"/>
      <c r="N14" s="1"/>
      <c r="O14" s="11" t="str">
        <f t="shared" si="5"/>
        <v/>
      </c>
      <c r="P14" t="str">
        <f>IF($D$1="U-16 mix","",IF($D$1="U-18 männlich","",IF($D$1="U-18 weiblich","",IF($D$1="U-14 männlich",R13,IF($D$1="U-14 weiblich",R13)))))</f>
        <v/>
      </c>
      <c r="R14">
        <v>2018</v>
      </c>
      <c r="T14" s="5">
        <f t="shared" si="6"/>
        <v>0</v>
      </c>
      <c r="U14" s="5">
        <f t="shared" si="7"/>
        <v>0</v>
      </c>
      <c r="V14" s="5">
        <f t="shared" si="8"/>
        <v>0</v>
      </c>
      <c r="W14">
        <f t="shared" si="9"/>
        <v>0</v>
      </c>
      <c r="Y14" s="5">
        <f t="shared" si="34"/>
        <v>2016</v>
      </c>
      <c r="AD14" t="b">
        <f t="shared" si="10"/>
        <v>0</v>
      </c>
      <c r="AE14" t="b">
        <f t="shared" si="11"/>
        <v>0</v>
      </c>
      <c r="AF14" t="b">
        <f t="shared" si="12"/>
        <v>0</v>
      </c>
      <c r="AG14" t="b">
        <f t="shared" si="13"/>
        <v>0</v>
      </c>
      <c r="AH14" t="b">
        <f t="shared" si="14"/>
        <v>0</v>
      </c>
      <c r="AI14" t="b">
        <f t="shared" si="15"/>
        <v>0</v>
      </c>
      <c r="AL14">
        <f t="shared" si="16"/>
        <v>0</v>
      </c>
      <c r="AM14">
        <f t="shared" si="17"/>
        <v>0</v>
      </c>
      <c r="AN14">
        <f t="shared" si="18"/>
        <v>0</v>
      </c>
      <c r="AO14">
        <f t="shared" si="19"/>
        <v>0</v>
      </c>
      <c r="AP14">
        <f t="shared" si="20"/>
        <v>0</v>
      </c>
      <c r="AQ14">
        <f t="shared" si="21"/>
        <v>0</v>
      </c>
      <c r="AT14" t="b">
        <f t="shared" si="22"/>
        <v>0</v>
      </c>
      <c r="AU14" t="b">
        <f t="shared" si="23"/>
        <v>0</v>
      </c>
      <c r="AV14" t="b">
        <f t="shared" si="24"/>
        <v>0</v>
      </c>
      <c r="AW14" t="b">
        <f t="shared" si="25"/>
        <v>0</v>
      </c>
      <c r="AX14" t="b">
        <f t="shared" si="26"/>
        <v>0</v>
      </c>
      <c r="AY14" t="b">
        <f t="shared" si="27"/>
        <v>0</v>
      </c>
      <c r="BA14" s="28" t="str">
        <f t="shared" si="28"/>
        <v/>
      </c>
      <c r="BB14" s="28" t="str">
        <f t="shared" si="29"/>
        <v/>
      </c>
      <c r="BC14" s="28">
        <f t="shared" si="30"/>
        <v>0</v>
      </c>
      <c r="BD14" s="28" t="str">
        <f t="shared" si="31"/>
        <v/>
      </c>
      <c r="BE14" s="28" t="str">
        <f t="shared" si="32"/>
        <v/>
      </c>
    </row>
    <row r="15" spans="1:92" x14ac:dyDescent="0.2">
      <c r="A15" s="35"/>
      <c r="B15" s="38">
        <v>11</v>
      </c>
      <c r="C15" s="39"/>
      <c r="D15" s="16"/>
      <c r="E15" s="21"/>
      <c r="F15" s="24" t="str">
        <f t="shared" si="4"/>
        <v/>
      </c>
      <c r="G15" s="43"/>
      <c r="H15" s="43"/>
      <c r="I15" s="43"/>
      <c r="J15" s="43"/>
      <c r="K15" s="43"/>
      <c r="L15" s="43"/>
      <c r="M15" s="43"/>
      <c r="N15" s="1"/>
      <c r="O15" s="11" t="str">
        <f t="shared" si="5"/>
        <v/>
      </c>
      <c r="R15">
        <v>2019</v>
      </c>
      <c r="T15" s="5">
        <f t="shared" si="6"/>
        <v>0</v>
      </c>
      <c r="U15" s="5">
        <f t="shared" si="7"/>
        <v>0</v>
      </c>
      <c r="V15" s="5">
        <f t="shared" si="8"/>
        <v>0</v>
      </c>
      <c r="W15">
        <f t="shared" si="9"/>
        <v>0</v>
      </c>
      <c r="Y15" s="5">
        <f t="shared" si="34"/>
        <v>2017</v>
      </c>
      <c r="AD15" t="b">
        <f t="shared" si="10"/>
        <v>0</v>
      </c>
      <c r="AE15" t="b">
        <f t="shared" si="11"/>
        <v>0</v>
      </c>
      <c r="AF15" t="b">
        <f t="shared" si="12"/>
        <v>0</v>
      </c>
      <c r="AG15" t="b">
        <f t="shared" si="13"/>
        <v>0</v>
      </c>
      <c r="AH15" t="b">
        <f t="shared" si="14"/>
        <v>0</v>
      </c>
      <c r="AI15" t="b">
        <f t="shared" si="15"/>
        <v>0</v>
      </c>
      <c r="AL15">
        <f t="shared" si="16"/>
        <v>0</v>
      </c>
      <c r="AM15">
        <f t="shared" si="17"/>
        <v>0</v>
      </c>
      <c r="AN15">
        <f t="shared" si="18"/>
        <v>0</v>
      </c>
      <c r="AO15">
        <f t="shared" si="19"/>
        <v>0</v>
      </c>
      <c r="AP15">
        <f t="shared" si="20"/>
        <v>0</v>
      </c>
      <c r="AQ15">
        <f t="shared" si="21"/>
        <v>0</v>
      </c>
      <c r="AT15" t="b">
        <f t="shared" si="22"/>
        <v>0</v>
      </c>
      <c r="AU15" t="b">
        <f t="shared" si="23"/>
        <v>0</v>
      </c>
      <c r="AV15" t="b">
        <f t="shared" si="24"/>
        <v>0</v>
      </c>
      <c r="AW15" t="b">
        <f t="shared" si="25"/>
        <v>0</v>
      </c>
      <c r="AX15" t="b">
        <f t="shared" si="26"/>
        <v>0</v>
      </c>
      <c r="AY15" t="b">
        <f t="shared" si="27"/>
        <v>0</v>
      </c>
      <c r="BA15" s="28" t="str">
        <f t="shared" si="28"/>
        <v/>
      </c>
      <c r="BB15" s="28" t="str">
        <f t="shared" si="29"/>
        <v/>
      </c>
      <c r="BC15" s="28">
        <f t="shared" si="30"/>
        <v>0</v>
      </c>
      <c r="BD15" s="28" t="str">
        <f t="shared" si="31"/>
        <v/>
      </c>
      <c r="BE15" s="28" t="str">
        <f t="shared" si="32"/>
        <v/>
      </c>
    </row>
    <row r="16" spans="1:92" x14ac:dyDescent="0.2">
      <c r="A16" s="35"/>
      <c r="B16" s="38">
        <v>12</v>
      </c>
      <c r="C16" s="39"/>
      <c r="D16" s="16"/>
      <c r="E16" s="21"/>
      <c r="F16" s="24" t="str">
        <f t="shared" si="4"/>
        <v/>
      </c>
      <c r="G16" s="43"/>
      <c r="H16" s="43"/>
      <c r="I16" s="43"/>
      <c r="J16" s="43"/>
      <c r="K16" s="43"/>
      <c r="L16" s="43"/>
      <c r="M16" s="43"/>
      <c r="N16" s="1"/>
      <c r="O16" s="11" t="str">
        <f t="shared" si="5"/>
        <v/>
      </c>
      <c r="T16" s="5">
        <f t="shared" si="6"/>
        <v>0</v>
      </c>
      <c r="U16" s="5">
        <f t="shared" si="7"/>
        <v>0</v>
      </c>
      <c r="V16" s="5">
        <f t="shared" si="8"/>
        <v>0</v>
      </c>
      <c r="W16">
        <f t="shared" si="9"/>
        <v>0</v>
      </c>
      <c r="Y16" s="5">
        <f t="shared" si="34"/>
        <v>2018</v>
      </c>
      <c r="AD16" t="b">
        <f t="shared" si="10"/>
        <v>0</v>
      </c>
      <c r="AE16" t="b">
        <f t="shared" si="11"/>
        <v>0</v>
      </c>
      <c r="AF16" t="b">
        <f t="shared" si="12"/>
        <v>0</v>
      </c>
      <c r="AG16" t="b">
        <f t="shared" si="13"/>
        <v>0</v>
      </c>
      <c r="AH16" t="b">
        <f t="shared" si="14"/>
        <v>0</v>
      </c>
      <c r="AI16" t="b">
        <f t="shared" si="15"/>
        <v>0</v>
      </c>
      <c r="AL16">
        <f t="shared" si="16"/>
        <v>0</v>
      </c>
      <c r="AM16">
        <f t="shared" si="17"/>
        <v>0</v>
      </c>
      <c r="AN16">
        <f t="shared" si="18"/>
        <v>0</v>
      </c>
      <c r="AO16">
        <f t="shared" si="19"/>
        <v>0</v>
      </c>
      <c r="AP16">
        <f t="shared" si="20"/>
        <v>0</v>
      </c>
      <c r="AQ16">
        <f t="shared" si="21"/>
        <v>0</v>
      </c>
      <c r="AT16" t="b">
        <f t="shared" si="22"/>
        <v>0</v>
      </c>
      <c r="AU16" t="b">
        <f t="shared" si="23"/>
        <v>0</v>
      </c>
      <c r="AV16" t="b">
        <f t="shared" si="24"/>
        <v>0</v>
      </c>
      <c r="AW16" t="b">
        <f t="shared" si="25"/>
        <v>0</v>
      </c>
      <c r="AX16" t="b">
        <f t="shared" si="26"/>
        <v>0</v>
      </c>
      <c r="AY16" t="b">
        <f t="shared" si="27"/>
        <v>0</v>
      </c>
      <c r="BA16" s="28" t="str">
        <f t="shared" si="28"/>
        <v/>
      </c>
      <c r="BB16" s="28" t="str">
        <f t="shared" si="29"/>
        <v/>
      </c>
      <c r="BC16" s="28">
        <f t="shared" si="30"/>
        <v>0</v>
      </c>
      <c r="BD16" s="28" t="str">
        <f t="shared" si="31"/>
        <v/>
      </c>
      <c r="BE16" s="28" t="str">
        <f t="shared" si="32"/>
        <v/>
      </c>
    </row>
    <row r="17" spans="1:66" ht="20.25" customHeight="1" thickBot="1" x14ac:dyDescent="0.4">
      <c r="A17" s="3"/>
      <c r="B17" s="3"/>
      <c r="C17" s="4"/>
      <c r="D17" s="3"/>
      <c r="E17" s="77" t="str">
        <f>IF(BG25&lt;&gt;0,666666,"")</f>
        <v/>
      </c>
      <c r="F17" s="78"/>
      <c r="G17" s="32" t="str">
        <f>IF($D$1="U-16 mix",IF(COUNTIF(G5:G16,"x")&gt;4,"FEHLER",""),"")</f>
        <v/>
      </c>
      <c r="H17" s="32" t="str">
        <f t="shared" ref="H17:L17" si="35">IF($D$1="U-16 mix",IF(COUNTIF(H5:H16,"x")&gt;4,"FEHLER",""),"")</f>
        <v/>
      </c>
      <c r="I17" s="32" t="str">
        <f t="shared" si="35"/>
        <v/>
      </c>
      <c r="J17" s="32" t="str">
        <f t="shared" si="35"/>
        <v/>
      </c>
      <c r="K17" s="32" t="str">
        <f t="shared" si="35"/>
        <v/>
      </c>
      <c r="L17" s="32" t="str">
        <f t="shared" si="35"/>
        <v/>
      </c>
      <c r="M17" s="33" t="str">
        <f>IF(COUNTIF(M5:M16,"I")&gt;4,"FEHLER [I]","")</f>
        <v/>
      </c>
      <c r="N17" s="73"/>
      <c r="O17" s="61" t="str">
        <f>IF((12-(COUNTBLANK(O3:O14)))&gt;0,"555","")</f>
        <v/>
      </c>
      <c r="AD17">
        <f>SUM(AD5:AD16)</f>
        <v>0</v>
      </c>
      <c r="AE17">
        <f t="shared" ref="AE17:AI17" si="36">SUM(AE5:AE16)</f>
        <v>0</v>
      </c>
      <c r="AF17">
        <f t="shared" si="36"/>
        <v>0</v>
      </c>
      <c r="AG17">
        <f t="shared" si="36"/>
        <v>0</v>
      </c>
      <c r="AH17">
        <f t="shared" si="36"/>
        <v>0</v>
      </c>
      <c r="AI17">
        <f t="shared" si="36"/>
        <v>0</v>
      </c>
      <c r="AL17">
        <f>SUM(AL5:AL16)</f>
        <v>0</v>
      </c>
      <c r="AM17">
        <f t="shared" ref="AM17:AQ17" si="37">SUM(AM5:AM16)</f>
        <v>0</v>
      </c>
      <c r="AN17">
        <f t="shared" si="37"/>
        <v>0</v>
      </c>
      <c r="AO17">
        <f t="shared" si="37"/>
        <v>0</v>
      </c>
      <c r="AP17">
        <f t="shared" si="37"/>
        <v>0</v>
      </c>
      <c r="AQ17">
        <f t="shared" si="37"/>
        <v>0</v>
      </c>
      <c r="AT17">
        <f>SUM(AT5:AT16)</f>
        <v>0</v>
      </c>
      <c r="AU17">
        <f t="shared" ref="AU17:AY17" si="38">SUM(AU5:AU16)</f>
        <v>0</v>
      </c>
      <c r="AV17">
        <f t="shared" si="38"/>
        <v>0</v>
      </c>
      <c r="AW17">
        <f t="shared" si="38"/>
        <v>0</v>
      </c>
      <c r="AX17">
        <f t="shared" si="38"/>
        <v>0</v>
      </c>
      <c r="AY17">
        <f t="shared" si="38"/>
        <v>0</v>
      </c>
      <c r="BA17" s="28">
        <f>COUNTIF(BA$5:BA$16,$Y3)</f>
        <v>0</v>
      </c>
      <c r="BB17" s="28">
        <f t="shared" ref="BB17" si="39">COUNTIF(BB$5:BB$16,$Y3)</f>
        <v>0</v>
      </c>
      <c r="BC17" s="28">
        <f>COUNTIF(BC$5:BC$16,$Y7)</f>
        <v>0</v>
      </c>
      <c r="BD17" s="28">
        <f>COUNTIF(BD$5:BD$16,$Y11)</f>
        <v>0</v>
      </c>
      <c r="BE17" s="28">
        <f>COUNTIF(BE$5:BE$16,$Y11)</f>
        <v>0</v>
      </c>
      <c r="BG17" s="26"/>
    </row>
    <row r="18" spans="1:66" ht="45" customHeight="1" thickTop="1" thickBot="1" x14ac:dyDescent="0.25">
      <c r="A18" s="3"/>
      <c r="B18" s="68" t="s">
        <v>19</v>
      </c>
      <c r="C18" s="69"/>
      <c r="D18" s="70"/>
      <c r="E18" s="71" t="str">
        <f>IF(D1=Y2,Z2,IF(D1=Y6,Z6,IF(D1=Y10,Z10,IF(D1=AB2,AC2,IF(D1=AB6,AC6,IF(D1=AB10,AC10,""))))))</f>
        <v>2011-2013</v>
      </c>
      <c r="F18" s="72"/>
      <c r="G18" s="30" t="str">
        <f>IF($D$1="U-16 mix","",IF(AD23&gt;3,"FEHLER",""))</f>
        <v/>
      </c>
      <c r="H18" s="30" t="str">
        <f t="shared" ref="H18:L18" si="40">IF($D$1="U-16 mix","",IF(AE23&gt;3,"FEHLER",""))</f>
        <v/>
      </c>
      <c r="I18" s="30" t="str">
        <f t="shared" si="40"/>
        <v/>
      </c>
      <c r="J18" s="30" t="str">
        <f t="shared" si="40"/>
        <v/>
      </c>
      <c r="K18" s="30" t="str">
        <f t="shared" si="40"/>
        <v/>
      </c>
      <c r="L18" s="30" t="str">
        <f t="shared" si="40"/>
        <v/>
      </c>
      <c r="M18" s="31" t="str">
        <f>IF(COUNTIF(M5:M16,"II")&gt;4,"FEHLER [II]","")</f>
        <v/>
      </c>
      <c r="N18" s="74"/>
      <c r="O18" s="62"/>
      <c r="BA18" s="28">
        <f>COUNTIF(BA$5:BA$16,$Y4)</f>
        <v>0</v>
      </c>
      <c r="BB18" s="28">
        <f t="shared" ref="BB18" si="41">COUNTIF(BB$5:BB$16,$Y4)</f>
        <v>0</v>
      </c>
      <c r="BC18" s="28">
        <f>COUNTIF(BC$5:BC$16,$Y8)</f>
        <v>0</v>
      </c>
      <c r="BD18" s="28">
        <f t="shared" ref="BD18:BE20" si="42">COUNTIF(BD$5:BD$16,$Y12)</f>
        <v>0</v>
      </c>
      <c r="BE18" s="28">
        <f t="shared" si="42"/>
        <v>0</v>
      </c>
      <c r="BG18" s="26"/>
    </row>
    <row r="19" spans="1:66" ht="17.25" customHeight="1" thickTop="1" thickBot="1" x14ac:dyDescent="0.25">
      <c r="A19" s="3"/>
      <c r="B19" s="9" t="s">
        <v>15</v>
      </c>
      <c r="C19" s="22"/>
      <c r="D19" s="9"/>
      <c r="E19" s="4"/>
      <c r="F19" s="3"/>
      <c r="G19" s="66" t="str">
        <f>IF((7-(COUNTBLANK(G18:M18)))&gt;0,"Zu viele Starter pro Disziplin!!!","")</f>
        <v/>
      </c>
      <c r="H19" s="67"/>
      <c r="I19" s="67"/>
      <c r="J19" s="67"/>
      <c r="K19" s="67"/>
      <c r="L19" s="67"/>
      <c r="M19" s="67"/>
      <c r="N19" s="75" t="str">
        <f>IF((12-(COUNTBLANK(O5:O16)))&gt;0,"Zu viele Starts pro Sportler!!!","")</f>
        <v/>
      </c>
      <c r="O19" s="76"/>
      <c r="Y19" s="10" t="s">
        <v>47</v>
      </c>
      <c r="AC19" s="10" t="s">
        <v>38</v>
      </c>
      <c r="AD19" s="25">
        <f>IF($D$1="U-16 mix",AD17,"")</f>
        <v>0</v>
      </c>
      <c r="AE19" s="25">
        <f t="shared" ref="AE19:AI19" si="43">IF($D$1="U-16 mix",AE17,"")</f>
        <v>0</v>
      </c>
      <c r="AF19" s="25">
        <f t="shared" si="43"/>
        <v>0</v>
      </c>
      <c r="AG19" s="25">
        <f t="shared" si="43"/>
        <v>0</v>
      </c>
      <c r="AH19" s="25">
        <f t="shared" si="43"/>
        <v>0</v>
      </c>
      <c r="AI19" s="25">
        <f t="shared" si="43"/>
        <v>0</v>
      </c>
      <c r="BA19" s="28">
        <f>COUNTIF(BA$5:BA$16,$Y5)</f>
        <v>0</v>
      </c>
      <c r="BB19" s="28">
        <f t="shared" ref="BB19" si="44">COUNTIF(BB$5:BB$16,$Y5)</f>
        <v>0</v>
      </c>
      <c r="BC19" s="28">
        <f>COUNTIF(BC$5:BC$16,$Y9)</f>
        <v>0</v>
      </c>
      <c r="BD19" s="28">
        <f t="shared" si="42"/>
        <v>0</v>
      </c>
      <c r="BE19" s="28">
        <f t="shared" si="42"/>
        <v>0</v>
      </c>
    </row>
    <row r="20" spans="1:66" ht="23.25" customHeight="1" thickTop="1" thickBot="1" x14ac:dyDescent="0.25">
      <c r="A20" s="3"/>
      <c r="B20" s="56" t="s">
        <v>17</v>
      </c>
      <c r="C20" s="57"/>
      <c r="D20" s="57"/>
      <c r="E20" s="58"/>
      <c r="F20" s="3"/>
      <c r="G20" s="51" t="str">
        <f>IF($D$1="U-14 weiblich","",IF($D$1="U-14 männlich","",IF($D$1="U-18 weiblich","",IF($D$1="U-18 männlich","",IF(SUM(BO5:BP5)&lt;2,"",IF(OR(BO5=0,BP5=0),"555",""))))))</f>
        <v/>
      </c>
      <c r="H20" s="51" t="str">
        <f>IF($D$1="U-14 weiblich","",IF($D$1="U-14 männlich","",IF($D$1="U-18 weiblich","",IF($D$1="U-18 männlich","",IF(SUM(BR5:BS5)&lt;2,"",IF(OR(BR5=0,BS5=0),"555",""))))))</f>
        <v/>
      </c>
      <c r="I20" s="51" t="str">
        <f>IF($D$1="U-14 weiblich","",IF($D$1="U-14 männlich","",IF($D$1="U-18 weiblich","",IF($D$1="U-18 männlich","",IF(SUM(BU5:BV5)&lt;2,"",IF(OR(BU5=0,BV5=0),"555",""))))))</f>
        <v/>
      </c>
      <c r="J20" s="51" t="str">
        <f>IF($D$1="U-14 weiblich","",IF($D$1="U-14 männlich","",IF($D$1="U-18 weiblich","",IF($D$1="U-18 männlich","",IF(SUM(BX5:BY5)&lt;2,"",IF(OR(BX5=0,BY5=0),"555",""))))))</f>
        <v/>
      </c>
      <c r="K20" s="51" t="str">
        <f>IF($D$1="U-14 weiblich","",IF($D$1="U-14 männlich","",IF($D$1="U-18 weiblich","",IF($D$1="U-18 männlich","",IF(SUM(CA5:CB5)&lt;2,"",IF(OR(CA5=0,CB5=0),"555",""))))))</f>
        <v/>
      </c>
      <c r="L20" s="51" t="str">
        <f>IF($D$1="U-14 weiblich","",IF($D$1="U-14 männlich","",IF($D$1="U-18 weiblich","",IF($D$1="U-18 männlich","",IF(SUM(CD5:CE5)&lt;2,"",IF(OR(CD5=0,CE5=0),"555",""))))))</f>
        <v/>
      </c>
      <c r="M20" s="44" t="str">
        <f>IF($D$1="U-14 weiblich","",IF($D$1="U-14 männlich","",IF($D$1="U-18 weiblich","",IF($D$1="U-18 männlich","",IF(SUM(CG5:CH5)&lt;2,"",IF(OR(CG5=0,CG5=1,CG5=3,CH5=0,CH5=1,CH5=3),"555",""))))))</f>
        <v/>
      </c>
      <c r="N20" s="76"/>
      <c r="O20" s="76"/>
      <c r="P20">
        <f>IF($D$1="","",IF($D$1="U-16 mix",$V$2,IF($D$1="U-18 männlich",$V$1,IF($D$1="U-18 weiblich",$V$1,IF($D$1="U-14 männlich",$V$1,IF($D$1="U-14 weiblich",$V$1))))))</f>
        <v>4</v>
      </c>
      <c r="R20" t="str">
        <f>IF(AND($D$1="U-16 mix",C5=""),"Geschlecht!!!","")</f>
        <v>Geschlecht!!!</v>
      </c>
      <c r="AC20" s="10" t="s">
        <v>39</v>
      </c>
      <c r="AD20" s="25">
        <f>IF($D$1="U-16 mix",AL17,"")</f>
        <v>0</v>
      </c>
      <c r="AE20" s="25">
        <f t="shared" ref="AE20:AI20" si="45">IF($D$1="U-16 mix",AM17,"")</f>
        <v>0</v>
      </c>
      <c r="AF20" s="25">
        <f t="shared" si="45"/>
        <v>0</v>
      </c>
      <c r="AG20" s="25">
        <f t="shared" si="45"/>
        <v>0</v>
      </c>
      <c r="AH20" s="25">
        <f t="shared" si="45"/>
        <v>0</v>
      </c>
      <c r="AI20" s="25">
        <f t="shared" si="45"/>
        <v>0</v>
      </c>
      <c r="BA20" s="28"/>
      <c r="BB20" s="28"/>
      <c r="BC20" s="28"/>
      <c r="BD20" s="28">
        <f t="shared" si="42"/>
        <v>0</v>
      </c>
      <c r="BE20" s="28">
        <f>COUNTIF(BE$5:BE$16,$Y14)</f>
        <v>0</v>
      </c>
    </row>
    <row r="21" spans="1:66" ht="16.5" thickTop="1" thickBot="1" x14ac:dyDescent="0.25">
      <c r="A21" s="3"/>
      <c r="B21" s="9" t="s">
        <v>16</v>
      </c>
      <c r="C21" s="22"/>
      <c r="D21" s="3"/>
      <c r="E21" s="4"/>
      <c r="F21" s="3"/>
      <c r="G21" s="52"/>
      <c r="H21" s="52"/>
      <c r="I21" s="52"/>
      <c r="J21" s="52"/>
      <c r="K21" s="52"/>
      <c r="L21" s="52"/>
      <c r="M21" s="44" t="str">
        <f>IF($D$1="U-14 weiblich","",IF($D$1="U-14 männlich","",IF($D$1="U-18 weiblich","",IF($D$1="U-18 männlich","",IF(SUM(CJ5:CK5)&lt;2,"",IF(OR(CJ5=0,CJ5=1,CJ5=3,CK5=0,CK5=1,CK5=3),"555",""))))))</f>
        <v/>
      </c>
      <c r="N21" s="4"/>
      <c r="O21" s="6"/>
      <c r="R21" t="str">
        <f t="shared" ref="R21:R31" si="46">IF(AND($D$1="U-16 mix",C6=""),"Geschlecht!!!","")</f>
        <v>Geschlecht!!!</v>
      </c>
      <c r="BA21" s="28"/>
      <c r="BB21" s="28"/>
      <c r="BC21" s="28"/>
      <c r="BD21" s="28">
        <f t="shared" ref="BD21" si="47">COUNTIF(BD$5:BD$16,$Y15)</f>
        <v>0</v>
      </c>
      <c r="BE21" s="28">
        <f>COUNTIF(BE$5:BE$16,$Y15)</f>
        <v>0</v>
      </c>
    </row>
    <row r="22" spans="1:66" ht="14.25" thickTop="1" thickBot="1" x14ac:dyDescent="0.25">
      <c r="A22" s="3"/>
      <c r="B22" s="53"/>
      <c r="C22" s="54"/>
      <c r="D22" s="54"/>
      <c r="E22" s="55"/>
      <c r="F22" s="3"/>
      <c r="G22" s="59" t="str">
        <f>IF(D1="U-18 männlich","",IF(D1="U-18 weiblich","",IF(D1="U-14 männlich","",IF(D1="U-14 weiblich","",IF(OR(G20&lt;&gt;"",H20&lt;&gt;"",I20&lt;&gt;"",J20&lt;&gt;"",K20&lt;&gt;"",L20&lt;&gt;""),"Es muss mindestens ein Junge und ein Mädchen gemeldet sein!","")))))</f>
        <v/>
      </c>
      <c r="H22" s="60" t="str">
        <f>IF(OR(H20&lt;&gt;"",I20&lt;&gt;"",J20&lt;&gt;"",K20&lt;&gt;"",L20&lt;&gt;"",M20&lt;&gt;""),"Es muss mindestens ein Junge und ein Mädchen gemeldet sein!","")</f>
        <v/>
      </c>
      <c r="I22" s="60" t="str">
        <f>IF(OR(I20&lt;&gt;"",J20&lt;&gt;"",K20&lt;&gt;"",L20&lt;&gt;"",M20&lt;&gt;"",N20&lt;&gt;""),"Es muss mindestens ein Junge und ein Mädchen gemeldet sein!","")</f>
        <v/>
      </c>
      <c r="J22" s="60" t="str">
        <f>IF(OR(J20&lt;&gt;"",K20&lt;&gt;"",L20&lt;&gt;"",M20&lt;&gt;"",N20&lt;&gt;"",O20&lt;&gt;""),"Es muss mindestens ein Junge und ein Mädchen gemeldet sein!","")</f>
        <v/>
      </c>
      <c r="K22" s="60" t="str">
        <f>IF(OR(K20&lt;&gt;"",L20&lt;&gt;"",M20&lt;&gt;"",N20&lt;&gt;"",O20&lt;&gt;"",P20&lt;&gt;""),"Es muss mindestens ein Junge und ein Mädchen gemeldet sein!","")</f>
        <v>Es muss mindestens ein Junge und ein Mädchen gemeldet sein!</v>
      </c>
      <c r="L22" s="60" t="str">
        <f>IF(OR(L20&lt;&gt;"",M20&lt;&gt;"",N20&lt;&gt;"",O20&lt;&gt;"",P20&lt;&gt;"",Q20&lt;&gt;""),"Es muss mindestens ein Junge und ein Mädchen gemeldet sein!","")</f>
        <v>Es muss mindestens ein Junge und ein Mädchen gemeldet sein!</v>
      </c>
      <c r="M22" s="46"/>
      <c r="N22" s="4"/>
      <c r="O22" s="7"/>
      <c r="R22" t="str">
        <f t="shared" si="46"/>
        <v>Geschlecht!!!</v>
      </c>
      <c r="AC22" s="10" t="s">
        <v>31</v>
      </c>
      <c r="AD22" s="25">
        <f>IF($D$1="U-16 mix",SUM(AD19:AD20),"")</f>
        <v>0</v>
      </c>
      <c r="AE22" s="25">
        <f t="shared" ref="AE22:AI22" si="48">IF($D$1="U-16 mix",SUM(AE19:AE20),"")</f>
        <v>0</v>
      </c>
      <c r="AF22" s="25">
        <f t="shared" si="48"/>
        <v>0</v>
      </c>
      <c r="AG22" s="25">
        <f t="shared" si="48"/>
        <v>0</v>
      </c>
      <c r="AH22" s="25">
        <f t="shared" si="48"/>
        <v>0</v>
      </c>
      <c r="AI22" s="25">
        <f t="shared" si="48"/>
        <v>0</v>
      </c>
      <c r="BA22" s="28"/>
      <c r="BB22" s="28"/>
      <c r="BC22" s="28"/>
      <c r="BD22" s="28">
        <f t="shared" ref="BD22" si="49">COUNTIF(BD$5:BD$16,$Y16)</f>
        <v>0</v>
      </c>
      <c r="BE22" s="28">
        <f>COUNTIF(BE$5:BE$16,$Y16)</f>
        <v>0</v>
      </c>
    </row>
    <row r="23" spans="1:66" ht="13.5" thickTop="1" x14ac:dyDescent="0.2">
      <c r="A23" s="3"/>
      <c r="B23" s="19" t="s">
        <v>21</v>
      </c>
      <c r="C23" s="23"/>
      <c r="D23" s="3"/>
      <c r="E23" s="4"/>
      <c r="F23" s="3"/>
      <c r="G23" s="4"/>
      <c r="H23" s="4"/>
      <c r="I23" s="4"/>
      <c r="J23" s="4"/>
      <c r="K23" s="4"/>
      <c r="L23" s="4"/>
      <c r="M23" s="47" t="str">
        <f>IF(M20="","","In Staffel 1 dürfen nur genau 2 Jungen und 2 Mädchen gemeldet sein!")</f>
        <v/>
      </c>
      <c r="N23" s="4"/>
      <c r="O23" s="3"/>
      <c r="R23" t="str">
        <f t="shared" si="46"/>
        <v>Geschlecht!!!</v>
      </c>
      <c r="AC23" s="10" t="s">
        <v>40</v>
      </c>
      <c r="AD23" s="25" t="str">
        <f>IF($D$1&lt;&gt;"U-16 mix",AT17,"")</f>
        <v/>
      </c>
      <c r="AE23" s="25" t="str">
        <f t="shared" ref="AE23:AI23" si="50">IF($D$1&lt;&gt;"U-16 mix",AU17,"")</f>
        <v/>
      </c>
      <c r="AF23" s="25" t="str">
        <f t="shared" si="50"/>
        <v/>
      </c>
      <c r="AG23" s="25" t="str">
        <f t="shared" si="50"/>
        <v/>
      </c>
      <c r="AH23" s="25" t="str">
        <f t="shared" si="50"/>
        <v/>
      </c>
      <c r="AI23" s="25" t="str">
        <f t="shared" si="50"/>
        <v/>
      </c>
      <c r="BA23" s="5">
        <f>12-COUNTBLANK($D$5:$D$16)</f>
        <v>0</v>
      </c>
      <c r="BB23" s="5">
        <f t="shared" ref="BB23:BE23" si="51">12-COUNTBLANK($D$5:$D$16)</f>
        <v>0</v>
      </c>
      <c r="BC23" s="5">
        <f t="shared" si="51"/>
        <v>0</v>
      </c>
      <c r="BD23" s="5">
        <f t="shared" si="51"/>
        <v>0</v>
      </c>
      <c r="BE23" s="5">
        <f t="shared" si="51"/>
        <v>0</v>
      </c>
      <c r="BG23" s="26"/>
    </row>
    <row r="24" spans="1:66" x14ac:dyDescent="0.2">
      <c r="A24" s="3"/>
      <c r="B24" s="3" t="s">
        <v>18</v>
      </c>
      <c r="C24" s="4"/>
      <c r="D24" s="3"/>
      <c r="E24" s="4"/>
      <c r="F24" s="3"/>
      <c r="G24" s="4"/>
      <c r="H24" s="4"/>
      <c r="I24" s="4"/>
      <c r="J24" s="4"/>
      <c r="K24" s="4"/>
      <c r="L24" s="4"/>
      <c r="M24" s="47" t="str">
        <f>IF(M21="","","In Staffel 2 dürfen nur genau 2 Jungen und 2 Mädchen gemeldet sein!")</f>
        <v/>
      </c>
      <c r="N24" s="4"/>
      <c r="O24" s="3"/>
      <c r="R24" t="str">
        <f t="shared" si="46"/>
        <v>Geschlecht!!!</v>
      </c>
      <c r="BA24" s="28" t="str">
        <f>IF(SUM(BA5:BA16)&gt;0,SUM(BA17:BA22),"")</f>
        <v/>
      </c>
      <c r="BB24" s="28" t="str">
        <f>IF(SUM(BB5:BB16)&gt;0,SUM(BB17:BB22),"")</f>
        <v/>
      </c>
      <c r="BC24" s="28" t="str">
        <f>IF(SUM(BC5:BC16)&gt;0,SUM(BC17:BC22),"")</f>
        <v/>
      </c>
      <c r="BD24" s="28" t="str">
        <f>IF(SUM(BD5:BD16)&gt;0,SUM(BD17:BD22),"")</f>
        <v/>
      </c>
      <c r="BE24" s="28" t="str">
        <f>IF(SUM(BE5:BE16)&gt;0,SUM(BE17:BE21),"")</f>
        <v/>
      </c>
      <c r="BI24" t="str">
        <f t="shared" ref="BI24:BI25" si="52">IF(BG24&gt;0,"Achtung! ","")</f>
        <v/>
      </c>
      <c r="BJ24" s="5" t="str">
        <f t="shared" ref="BJ24" si="53">IF(BG24&gt;0,BG24,"")</f>
        <v/>
      </c>
      <c r="BK24" t="str">
        <f t="shared" ref="BK24" si="54">IF(BG24&gt;0," TN zu alt!","")</f>
        <v/>
      </c>
      <c r="BN24" t="str">
        <f t="shared" ref="BN24:BN25" si="55">BI24&amp;BJ24&amp;BK24</f>
        <v/>
      </c>
    </row>
    <row r="25" spans="1:66" x14ac:dyDescent="0.2">
      <c r="R25" t="str">
        <f t="shared" si="46"/>
        <v>Geschlecht!!!</v>
      </c>
      <c r="BA25" s="28">
        <f t="shared" ref="BA25:BB25" si="56">IF(BA24="",0,SUM(BA23-BA24))</f>
        <v>0</v>
      </c>
      <c r="BB25" s="28">
        <f t="shared" si="56"/>
        <v>0</v>
      </c>
      <c r="BC25" s="28">
        <f>IF(BC24="",0,SUM(BC23-BC24))</f>
        <v>0</v>
      </c>
      <c r="BD25" s="28">
        <f t="shared" ref="BD25:BE25" si="57">IF(BD24="",0,SUM(BD23-BD24))</f>
        <v>0</v>
      </c>
      <c r="BE25" s="28">
        <f t="shared" si="57"/>
        <v>0</v>
      </c>
      <c r="BG25" s="26">
        <f>SUM(BA25:BE25)</f>
        <v>0</v>
      </c>
      <c r="BI25" t="str">
        <f t="shared" si="52"/>
        <v/>
      </c>
      <c r="BJ25" s="5" t="str">
        <f>IF(BG25&gt;0,BG25,"")</f>
        <v/>
      </c>
      <c r="BK25" t="str">
        <f>IF(BG25&gt;0," TN falsches Alter!","")</f>
        <v/>
      </c>
      <c r="BN25" t="str">
        <f t="shared" si="55"/>
        <v/>
      </c>
    </row>
    <row r="26" spans="1:66" x14ac:dyDescent="0.2">
      <c r="R26" t="str">
        <f t="shared" si="46"/>
        <v>Geschlecht!!!</v>
      </c>
      <c r="BA26" s="5" t="str">
        <f t="shared" ref="BA26:BC26" si="58">IF(BA24="","",IF(BA24&lt;BA23,"FEHLER",""))</f>
        <v/>
      </c>
      <c r="BB26" s="5" t="str">
        <f t="shared" si="58"/>
        <v/>
      </c>
      <c r="BC26" s="5" t="str">
        <f t="shared" si="58"/>
        <v/>
      </c>
      <c r="BD26" s="5" t="str">
        <f>IF(BD24="","",IF(BD24&lt;BD23,"FEHLER",""))</f>
        <v/>
      </c>
      <c r="BE26" s="5" t="str">
        <f>IF(BE24="","",IF(BE24&lt;BE23,"FEHLER",""))</f>
        <v/>
      </c>
    </row>
    <row r="27" spans="1:66" x14ac:dyDescent="0.2">
      <c r="R27" t="str">
        <f t="shared" si="46"/>
        <v>Geschlecht!!!</v>
      </c>
      <c r="BA27" s="5">
        <f t="shared" ref="BA27" si="59">IF(BA26="FEHLER",1,0)</f>
        <v>0</v>
      </c>
      <c r="BB27" s="5">
        <f t="shared" ref="BB27" si="60">IF(BB26="FEHLER",1,0)</f>
        <v>0</v>
      </c>
      <c r="BC27" s="5">
        <f t="shared" ref="BC27" si="61">IF(BC26="FEHLER",1,0)</f>
        <v>0</v>
      </c>
      <c r="BD27" s="5">
        <f t="shared" ref="BD27:BE27" si="62">IF(BD26="FEHLER",1,0)</f>
        <v>0</v>
      </c>
      <c r="BE27" s="5">
        <f t="shared" si="62"/>
        <v>0</v>
      </c>
      <c r="BG27" s="26"/>
    </row>
    <row r="28" spans="1:66" x14ac:dyDescent="0.2">
      <c r="R28" t="str">
        <f t="shared" si="46"/>
        <v>Geschlecht!!!</v>
      </c>
    </row>
    <row r="29" spans="1:66" x14ac:dyDescent="0.2">
      <c r="R29" t="str">
        <f t="shared" si="46"/>
        <v>Geschlecht!!!</v>
      </c>
    </row>
    <row r="30" spans="1:66" x14ac:dyDescent="0.2">
      <c r="R30" t="str">
        <f t="shared" si="46"/>
        <v>Geschlecht!!!</v>
      </c>
    </row>
    <row r="31" spans="1:66" x14ac:dyDescent="0.2">
      <c r="R31" t="str">
        <f t="shared" si="46"/>
        <v>Geschlecht!!!</v>
      </c>
    </row>
  </sheetData>
  <sheetProtection algorithmName="SHA-512" hashValue="A6ekrxNeTfAQJU0TCyLHOx5V80qk843mv/eqQz8DiEs9iI8YBZ4PWGJx4qXILon3AignlbLFzsoeAP9zszvWeA==" saltValue="CB04xX/izmixWaZTCOSDRA==" spinCount="100000" sheet="1" selectLockedCells="1"/>
  <mergeCells count="19">
    <mergeCell ref="O17:O18"/>
    <mergeCell ref="H1:M1"/>
    <mergeCell ref="G19:M19"/>
    <mergeCell ref="B18:D18"/>
    <mergeCell ref="E18:F18"/>
    <mergeCell ref="N17:N18"/>
    <mergeCell ref="N19:O20"/>
    <mergeCell ref="E17:F17"/>
    <mergeCell ref="G3:L3"/>
    <mergeCell ref="M2:N3"/>
    <mergeCell ref="G20:G21"/>
    <mergeCell ref="H20:H21"/>
    <mergeCell ref="I20:I21"/>
    <mergeCell ref="J20:J21"/>
    <mergeCell ref="K20:K21"/>
    <mergeCell ref="L20:L21"/>
    <mergeCell ref="B22:E22"/>
    <mergeCell ref="B20:E20"/>
    <mergeCell ref="G22:L22"/>
  </mergeCells>
  <phoneticPr fontId="0" type="noConversion"/>
  <conditionalFormatting sqref="C3">
    <cfRule type="expression" dxfId="69" priority="179">
      <formula>D1="U-16 mix"</formula>
    </cfRule>
  </conditionalFormatting>
  <conditionalFormatting sqref="C4">
    <cfRule type="expression" dxfId="68" priority="182" stopIfTrue="1">
      <formula>D1="U-16 mix"</formula>
    </cfRule>
  </conditionalFormatting>
  <conditionalFormatting sqref="C5:C16">
    <cfRule type="expression" dxfId="67" priority="189" stopIfTrue="1">
      <formula>$D$1="U-16 mix"</formula>
    </cfRule>
    <cfRule type="cellIs" dxfId="66" priority="181" stopIfTrue="1" operator="equal">
      <formula>"w"</formula>
    </cfRule>
    <cfRule type="expression" dxfId="65" priority="177" stopIfTrue="1">
      <formula>$D$1&lt;&gt;"U-16 mix"</formula>
    </cfRule>
  </conditionalFormatting>
  <conditionalFormatting sqref="D5">
    <cfRule type="expression" dxfId="64" priority="110" stopIfTrue="1">
      <formula>$C$5="w"</formula>
    </cfRule>
  </conditionalFormatting>
  <conditionalFormatting sqref="D5:D6">
    <cfRule type="expression" dxfId="63" priority="106">
      <formula>$D$1&lt;&gt;"U-16 mix"</formula>
    </cfRule>
  </conditionalFormatting>
  <conditionalFormatting sqref="D6">
    <cfRule type="expression" dxfId="62" priority="119" stopIfTrue="1">
      <formula>$C$6="w"</formula>
    </cfRule>
  </conditionalFormatting>
  <conditionalFormatting sqref="D7">
    <cfRule type="expression" dxfId="61" priority="118" stopIfTrue="1">
      <formula>$C$7="w"</formula>
    </cfRule>
  </conditionalFormatting>
  <conditionalFormatting sqref="D7:D10">
    <cfRule type="expression" dxfId="60" priority="105">
      <formula>$D$1&lt;&gt;"U-16 mix"</formula>
    </cfRule>
  </conditionalFormatting>
  <conditionalFormatting sqref="D8">
    <cfRule type="expression" dxfId="59" priority="109" stopIfTrue="1">
      <formula>$C$8="w"</formula>
    </cfRule>
  </conditionalFormatting>
  <conditionalFormatting sqref="D9">
    <cfRule type="expression" dxfId="58" priority="117" stopIfTrue="1">
      <formula>$C$9="w"</formula>
    </cfRule>
  </conditionalFormatting>
  <conditionalFormatting sqref="D10">
    <cfRule type="expression" dxfId="57" priority="116" stopIfTrue="1">
      <formula>$C$10="w"</formula>
    </cfRule>
  </conditionalFormatting>
  <conditionalFormatting sqref="D11">
    <cfRule type="expression" dxfId="56" priority="108">
      <formula>$C$11="w"</formula>
    </cfRule>
    <cfRule type="expression" dxfId="55" priority="107">
      <formula>$D$1&lt;&gt;"U-16 mix"</formula>
    </cfRule>
  </conditionalFormatting>
  <conditionalFormatting sqref="D12">
    <cfRule type="expression" dxfId="54" priority="115" stopIfTrue="1">
      <formula>$C$12="w"</formula>
    </cfRule>
  </conditionalFormatting>
  <conditionalFormatting sqref="D12:D16">
    <cfRule type="expression" dxfId="53" priority="104">
      <formula>$D$1&lt;&gt;"U-16 mix"</formula>
    </cfRule>
  </conditionalFormatting>
  <conditionalFormatting sqref="D13">
    <cfRule type="expression" dxfId="52" priority="114" stopIfTrue="1">
      <formula>$C$13="w"</formula>
    </cfRule>
  </conditionalFormatting>
  <conditionalFormatting sqref="D14">
    <cfRule type="expression" dxfId="51" priority="113" stopIfTrue="1">
      <formula>$C$14="w"</formula>
    </cfRule>
  </conditionalFormatting>
  <conditionalFormatting sqref="D15">
    <cfRule type="expression" dxfId="50" priority="112" stopIfTrue="1">
      <formula>$C$15="w"</formula>
    </cfRule>
  </conditionalFormatting>
  <conditionalFormatting sqref="D16">
    <cfRule type="expression" dxfId="49" priority="111" stopIfTrue="1">
      <formula>$C$16="w"</formula>
    </cfRule>
  </conditionalFormatting>
  <conditionalFormatting sqref="E5:E16">
    <cfRule type="expression" dxfId="48" priority="90" stopIfTrue="1">
      <formula>C5="w"</formula>
    </cfRule>
  </conditionalFormatting>
  <conditionalFormatting sqref="E5:F16">
    <cfRule type="expression" dxfId="47" priority="86">
      <formula>$D$1&lt;&gt;"U-16 mix"</formula>
    </cfRule>
  </conditionalFormatting>
  <conditionalFormatting sqref="E18:F18">
    <cfRule type="expression" dxfId="46" priority="183" stopIfTrue="1">
      <formula>$BG$25&gt;0</formula>
    </cfRule>
  </conditionalFormatting>
  <conditionalFormatting sqref="F5:F16">
    <cfRule type="expression" dxfId="45" priority="170" stopIfTrue="1">
      <formula>C5="w"</formula>
    </cfRule>
  </conditionalFormatting>
  <conditionalFormatting sqref="G5:G16">
    <cfRule type="expression" dxfId="44" priority="25">
      <formula>$G$17="FEHLER"</formula>
    </cfRule>
    <cfRule type="expression" dxfId="43" priority="26">
      <formula>$G$18="FEHLER"</formula>
    </cfRule>
  </conditionalFormatting>
  <conditionalFormatting sqref="G3:L3">
    <cfRule type="expression" dxfId="42" priority="130">
      <formula>D1="U-16 mix"</formula>
    </cfRule>
  </conditionalFormatting>
  <conditionalFormatting sqref="G5:M5">
    <cfRule type="expression" dxfId="41" priority="12">
      <formula>$O$5="FEHLER"</formula>
    </cfRule>
    <cfRule type="expression" dxfId="40" priority="33" stopIfTrue="1">
      <formula>$C$5="w"</formula>
    </cfRule>
  </conditionalFormatting>
  <conditionalFormatting sqref="G5:M6">
    <cfRule type="expression" dxfId="39" priority="29">
      <formula>$D$1&lt;&gt;"U-16 mix"</formula>
    </cfRule>
  </conditionalFormatting>
  <conditionalFormatting sqref="G6:M6">
    <cfRule type="expression" dxfId="38" priority="11">
      <formula>$O$6="FEHLER"</formula>
    </cfRule>
    <cfRule type="expression" dxfId="37" priority="42" stopIfTrue="1">
      <formula>$C$6="w"</formula>
    </cfRule>
  </conditionalFormatting>
  <conditionalFormatting sqref="G7:M7">
    <cfRule type="expression" dxfId="36" priority="10">
      <formula>$O$7="FEHLER"</formula>
    </cfRule>
    <cfRule type="expression" dxfId="35" priority="41" stopIfTrue="1">
      <formula>$C$7="w"</formula>
    </cfRule>
  </conditionalFormatting>
  <conditionalFormatting sqref="G7:M10">
    <cfRule type="expression" dxfId="34" priority="28">
      <formula>$D$1&lt;&gt;"U-16 mix"</formula>
    </cfRule>
  </conditionalFormatting>
  <conditionalFormatting sqref="G8:M8">
    <cfRule type="expression" dxfId="33" priority="32" stopIfTrue="1">
      <formula>$C$8="w"</formula>
    </cfRule>
    <cfRule type="expression" dxfId="32" priority="9">
      <formula>$O$8="FEHLER"</formula>
    </cfRule>
  </conditionalFormatting>
  <conditionalFormatting sqref="G9:M9">
    <cfRule type="expression" dxfId="31" priority="40" stopIfTrue="1">
      <formula>$C$9="w"</formula>
    </cfRule>
    <cfRule type="expression" dxfId="30" priority="8">
      <formula>$O$9="FEHLER"</formula>
    </cfRule>
  </conditionalFormatting>
  <conditionalFormatting sqref="G10:M10">
    <cfRule type="expression" dxfId="29" priority="39" stopIfTrue="1">
      <formula>$C$10="w"</formula>
    </cfRule>
    <cfRule type="expression" dxfId="28" priority="7">
      <formula>$O$10="FEHLER"</formula>
    </cfRule>
  </conditionalFormatting>
  <conditionalFormatting sqref="G11:M11">
    <cfRule type="expression" dxfId="27" priority="31">
      <formula>$C$11="w"</formula>
    </cfRule>
    <cfRule type="expression" dxfId="26" priority="30">
      <formula>$D$1&lt;&gt;"U-16 mix"</formula>
    </cfRule>
    <cfRule type="expression" dxfId="25" priority="6">
      <formula>$O$11="FEHLER"</formula>
    </cfRule>
  </conditionalFormatting>
  <conditionalFormatting sqref="G12:M12">
    <cfRule type="expression" dxfId="24" priority="38" stopIfTrue="1">
      <formula>$C$12="w"</formula>
    </cfRule>
    <cfRule type="expression" dxfId="23" priority="5">
      <formula>$O$12="FEHLER"</formula>
    </cfRule>
  </conditionalFormatting>
  <conditionalFormatting sqref="G12:M16">
    <cfRule type="expression" dxfId="22" priority="27">
      <formula>$D$1&lt;&gt;"U-16 mix"</formula>
    </cfRule>
  </conditionalFormatting>
  <conditionalFormatting sqref="G13:M13">
    <cfRule type="expression" dxfId="21" priority="37" stopIfTrue="1">
      <formula>$C$13="w"</formula>
    </cfRule>
    <cfRule type="expression" dxfId="20" priority="4">
      <formula>$O$13="FEHLER"</formula>
    </cfRule>
  </conditionalFormatting>
  <conditionalFormatting sqref="G14:M14">
    <cfRule type="expression" dxfId="19" priority="36" stopIfTrue="1">
      <formula>$C$14="w"</formula>
    </cfRule>
    <cfRule type="expression" dxfId="18" priority="3">
      <formula>$O$14="FEHLER"</formula>
    </cfRule>
  </conditionalFormatting>
  <conditionalFormatting sqref="G15:M15">
    <cfRule type="expression" dxfId="17" priority="35" stopIfTrue="1">
      <formula>$C$15="w"</formula>
    </cfRule>
    <cfRule type="expression" dxfId="16" priority="2">
      <formula>$O$15="FEHLER"</formula>
    </cfRule>
  </conditionalFormatting>
  <conditionalFormatting sqref="G16:M16">
    <cfRule type="expression" dxfId="15" priority="34" stopIfTrue="1">
      <formula>$C$16="w"</formula>
    </cfRule>
    <cfRule type="expression" dxfId="14" priority="1">
      <formula>$O$16="FEHLER"</formula>
    </cfRule>
  </conditionalFormatting>
  <conditionalFormatting sqref="G20:M20 M21">
    <cfRule type="expression" dxfId="13" priority="128">
      <formula>$A20="w"</formula>
    </cfRule>
  </conditionalFormatting>
  <conditionalFormatting sqref="H5:H16">
    <cfRule type="expression" dxfId="12" priority="24">
      <formula>$H$17="FEHLER"</formula>
    </cfRule>
    <cfRule type="expression" dxfId="11" priority="23">
      <formula>$H$18="FEHLER"</formula>
    </cfRule>
  </conditionalFormatting>
  <conditionalFormatting sqref="I5:I16">
    <cfRule type="expression" dxfId="10" priority="22">
      <formula>$I$17="FEHLER"</formula>
    </cfRule>
    <cfRule type="expression" dxfId="9" priority="21">
      <formula>$I$18="FEHLER"</formula>
    </cfRule>
  </conditionalFormatting>
  <conditionalFormatting sqref="J5:J16">
    <cfRule type="expression" dxfId="8" priority="20">
      <formula>$J$17="FEHLER"</formula>
    </cfRule>
    <cfRule type="expression" dxfId="7" priority="19">
      <formula>$J$18="FEHLER"</formula>
    </cfRule>
  </conditionalFormatting>
  <conditionalFormatting sqref="K5:K16">
    <cfRule type="expression" dxfId="6" priority="18">
      <formula>$K$17="FEHLER"</formula>
    </cfRule>
    <cfRule type="expression" dxfId="5" priority="17">
      <formula>$K$18="FEHLER"</formula>
    </cfRule>
  </conditionalFormatting>
  <conditionalFormatting sqref="L5:L16">
    <cfRule type="expression" dxfId="4" priority="16">
      <formula>$L$17="FEHLER"</formula>
    </cfRule>
    <cfRule type="expression" dxfId="3" priority="15">
      <formula>$L$18="FEHLER"</formula>
    </cfRule>
  </conditionalFormatting>
  <conditionalFormatting sqref="M5:M16">
    <cfRule type="expression" dxfId="2" priority="14">
      <formula>$M$17="FEHLER [I]"</formula>
    </cfRule>
    <cfRule type="expression" dxfId="1" priority="13">
      <formula>$M$18="FEHLER [II]"</formula>
    </cfRule>
  </conditionalFormatting>
  <conditionalFormatting sqref="M2:N3">
    <cfRule type="expression" dxfId="0" priority="129">
      <formula>D1="U-16 mix"</formula>
    </cfRule>
  </conditionalFormatting>
  <dataValidations count="16">
    <dataValidation allowBlank="1" showInputMessage="1" promptTitle="Schulname" prompt="Geben Sie bitte hier eine Kurzform des Namens ihrer Schule ein!" sqref="H1:M1" xr:uid="{00000000-0002-0000-0000-000001000000}"/>
    <dataValidation allowBlank="1" showInputMessage="1" showErrorMessage="1" promptTitle="Betreuer" prompt="Geben Sie bitte hier den Namen des Betreuers zwecks eventueller Rückfragen an!" sqref="B20:E20" xr:uid="{00000000-0002-0000-0000-000003000000}"/>
    <dataValidation allowBlank="1" showInputMessage="1" promptTitle="Tel.Nr.: des Betreuers" prompt="Geben Sie bitte hier eine private Telefonnummer des Betreuers zwecks eventueller Rückfragen ein! (Nicht die Schultelefonnummer!!!)" sqref="B22:E22" xr:uid="{00000000-0002-0000-0000-000004000000}"/>
    <dataValidation type="list" allowBlank="1" showDropDown="1" showErrorMessage="1" errorTitle="Ausdauer" error="Bitte geben Sie nur ein kleines &quot;x&quot; ein!" promptTitle="Ausdauer" prompt="Bitte ein kleines &quot;x&quot; eingeben, wenn Teilnahme erwünscht ist!" sqref="L5:L16" xr:uid="{A6680F25-A47D-4161-B1E6-96F4EE937417}">
      <formula1>$Q$2</formula1>
    </dataValidation>
    <dataValidation type="list" allowBlank="1" showDropDown="1" showErrorMessage="1" errorTitle="Wurf" error="Bitte geben Sie nur ein kleines &quot;x&quot; ein!" promptTitle="Wurf" prompt="Bitte ein kleines &quot;x&quot; eingeben, wenn Teilnahme erwünscht ist!" sqref="K5:K16" xr:uid="{F09F7778-D3BE-4B47-8B51-4FA3B01B6492}">
      <formula1>$Q$2</formula1>
    </dataValidation>
    <dataValidation type="list" allowBlank="1" showDropDown="1" showErrorMessage="1" errorTitle="Kugel" error="Bitte geben Sie nur ein kleines &quot;x&quot; ein!" promptTitle="Kugel" prompt="Bitte ein kleines &quot;x&quot; eingeben, wenn Teilnahme erwünscht ist!" sqref="J5:J16" xr:uid="{AC3CE3BF-ADAF-42FD-883A-27C22EC61043}">
      <formula1>$Q$2</formula1>
    </dataValidation>
    <dataValidation type="list" allowBlank="1" showDropDown="1" showErrorMessage="1" errorTitle="Hoch" error="Bitte geben Sie nur ein kleines &quot;x&quot; ein!" promptTitle="Hoch" prompt="Bitte ein kleines &quot;x&quot; eingeben, wenn Teilnahme erwünscht ist!" sqref="I5:I16" xr:uid="{F0D3BDF2-A267-4029-881D-B4305F655BC6}">
      <formula1>$Q$2</formula1>
    </dataValidation>
    <dataValidation type="list" allowBlank="1" showDropDown="1" showErrorMessage="1" errorTitle="Weit" error="Bitte geben Sie nur ein kleines &quot;x&quot; ein!" promptTitle="Weit" prompt="Bitte ein kleines &quot;x&quot; eingeben, wenn Teilnahme erwünscht ist!" sqref="H5:H16" xr:uid="{D1DE492F-4E47-4F32-8CD4-6228752D0C2C}">
      <formula1>$Q$2</formula1>
    </dataValidation>
    <dataValidation type="list" allowBlank="1" showDropDown="1" showErrorMessage="1" errorTitle="Sprint" error="Bitte geben Sie nur ein kleines &quot;x&quot; ein!" promptTitle="Sprint" prompt="Bitte ein kleines &quot;x&quot; eingeben, wenn Teilnahme erwünscht ist!" sqref="G6:G16" xr:uid="{4665A04B-692F-44BA-A392-F98A647509E8}">
      <formula1>$Q$2</formula1>
    </dataValidation>
    <dataValidation type="list" allowBlank="1" showErrorMessage="1" errorTitle="Staffelmeldung" error="Bitte drücken Sie auf &quot;Abbrechen&quot; und benutzen Sie nur das Dropdownfeld!!!" promptTitle="Staffelstarter" prompt="Bitte nur das Dropdownfeld benutzen!!!" sqref="M5:M16" xr:uid="{4FA55399-66A5-466D-B964-6EF0A5758502}">
      <formula1>$R$1:$R$3</formula1>
    </dataValidation>
    <dataValidation type="list" allowBlank="1" showInputMessage="1" showErrorMessage="1" promptTitle="Wettkampfklasse" prompt="Bitte die Dropdownfelder in der Tabelle benutzen und bei der Disziplinauswahl ein kleines &quot;x&quot; eingeben! Bitte nicht &quot;Ausschneiden/Einfügen&quot; (Strg+x/Strg+v) verwenden!" sqref="D1" xr:uid="{00000000-0002-0000-0000-00000C000000}">
      <formula1>$P$1:$P$5</formula1>
    </dataValidation>
    <dataValidation type="list" allowBlank="1" showInputMessage="1" showErrorMessage="1" sqref="C5:C16" xr:uid="{00000000-0002-0000-0000-00000D000000}">
      <formula1>$S$2:$S$3</formula1>
    </dataValidation>
    <dataValidation type="list" allowBlank="1" showInputMessage="1" showErrorMessage="1" errorTitle="Alter" error="Das eingegeben Geburtsjahr entspricht nicht der angegebenen Wettkampfklasse! Bitte brechen Sie die Eingabe ab und benutzen Sie das Dropdownfeld rechts neben der Zelle!" sqref="E5:E16" xr:uid="{F21C7C23-978B-4162-90EE-CE88FBCD5130}">
      <formula1>$P$10:$P$14</formula1>
    </dataValidation>
    <dataValidation type="custom" allowBlank="1" showErrorMessage="1" errorTitle="Geschlecht" error="Bitte die Eingabe abbrechen und zuerst das Geschlecht eintragen!" prompt="Bitte nicht die Funktion &quot;Ausschneiden/Einfügen&quot; verwenden!" sqref="D6:D16" xr:uid="{97B50E17-87DB-4587-BAAD-376B32FEAA03}">
      <formula1>R21=""</formula1>
    </dataValidation>
    <dataValidation type="custom" allowBlank="1" showErrorMessage="1" errorTitle="Geschlecht" error="Bitte die Eingabe abbrechen und zuerst das Geschlecht eintragen!" prompt="Bitte nicht die Funktion &quot;Ausschneiden/Einfügen&quot; in der Tabelle verwenden!!!" sqref="D5" xr:uid="{1F834B34-5417-40F3-9470-0CB386A4FEBC}">
      <formula1>R20=""</formula1>
    </dataValidation>
    <dataValidation type="list" allowBlank="1" showDropDown="1" showErrorMessage="1" errorTitle="Sprint" error="Bitte geben Sie nur ein kleines &quot;x&quot; ein!" promptTitle="Sprint" prompt="Bitte in diesem Tabellenbereich ein kleines &quot;x&quot; eingeben, wenn Teilnahme erwünscht ist!" sqref="G5" xr:uid="{3AB76F22-608C-4535-AAC4-06D532ECCB95}">
      <formula1>$Q$2</formula1>
    </dataValidation>
  </dataValidations>
  <pageMargins left="0.34375" right="0.28125" top="0.91666666666666663" bottom="0.984251969" header="0.4921259845" footer="0.4921259845"/>
  <pageSetup paperSize="9" orientation="landscape" horizontalDpi="4294967293" r:id="rId1"/>
  <headerFooter alignWithMargins="0">
    <oddHeader>&amp;CJUGEND TRAINIERT FÜR OLYMPIA 
KREISFINALE Leichtathletik OPR 07.05.2025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Nutzer</dc:creator>
  <cp:lastModifiedBy>Axel Simon</cp:lastModifiedBy>
  <cp:lastPrinted>2011-09-13T08:51:05Z</cp:lastPrinted>
  <dcterms:created xsi:type="dcterms:W3CDTF">2011-08-02T08:51:54Z</dcterms:created>
  <dcterms:modified xsi:type="dcterms:W3CDTF">2025-05-11T11:58:09Z</dcterms:modified>
</cp:coreProperties>
</file>